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fileSharing readOnlyRecommended="1" userName="Alessandro Nestola" reservationPassword="866A"/>
  <workbookPr defaultThemeVersion="166925"/>
  <mc:AlternateContent xmlns:mc="http://schemas.openxmlformats.org/markup-compatibility/2006">
    <mc:Choice Requires="x15">
      <x15ac:absPath xmlns:x15ac="http://schemas.microsoft.com/office/spreadsheetml/2010/11/ac" url="C:\Users\anestola\Documents\"/>
    </mc:Choice>
  </mc:AlternateContent>
  <xr:revisionPtr revIDLastSave="0" documentId="8_{7520F62C-291F-4711-B1D8-1A5C3C793089}" xr6:coauthVersionLast="36" xr6:coauthVersionMax="36" xr10:uidLastSave="{00000000-0000-0000-0000-000000000000}"/>
  <bookViews>
    <workbookView xWindow="0" yWindow="0" windowWidth="28800" windowHeight="11565" activeTab="10" xr2:uid="{3BFD66DA-011C-44B8-AE00-07344E7E373A}"/>
  </bookViews>
  <sheets>
    <sheet name="SG 1" sheetId="1" r:id="rId1"/>
    <sheet name="SG 2" sheetId="2" r:id="rId2"/>
    <sheet name="SG 3" sheetId="3" r:id="rId3"/>
    <sheet name="SG 4" sheetId="4" r:id="rId4"/>
    <sheet name="SG 5" sheetId="5" r:id="rId5"/>
    <sheet name="SG 6" sheetId="6" r:id="rId6"/>
    <sheet name="SG 7" sheetId="7" r:id="rId7"/>
    <sheet name="SG 8" sheetId="8" r:id="rId8"/>
    <sheet name="SG 9" sheetId="11" r:id="rId9"/>
    <sheet name="TOTALI" sheetId="10" r:id="rId10"/>
    <sheet name="ERRATO" sheetId="12" r:id="rId1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2" i="2" l="1"/>
  <c r="K12" i="2"/>
  <c r="M12" i="2"/>
  <c r="O12" i="2"/>
  <c r="Q12" i="2"/>
  <c r="S12" i="2"/>
  <c r="U12" i="2"/>
  <c r="W12" i="2"/>
  <c r="Y12" i="2"/>
  <c r="AA12" i="2"/>
  <c r="AC12" i="2"/>
  <c r="I13" i="2"/>
  <c r="K13" i="2"/>
  <c r="M13" i="2"/>
  <c r="O13" i="2"/>
  <c r="Q13" i="2"/>
  <c r="S13" i="2"/>
  <c r="U13" i="2"/>
  <c r="W13" i="2"/>
  <c r="Y13" i="2"/>
  <c r="AA13" i="2"/>
  <c r="AC13" i="2"/>
  <c r="I14" i="2"/>
  <c r="K14" i="2"/>
  <c r="M14" i="2"/>
  <c r="O14" i="2"/>
  <c r="Q14" i="2"/>
  <c r="S14" i="2"/>
  <c r="U14" i="2"/>
  <c r="W14" i="2"/>
  <c r="Y14" i="2"/>
  <c r="AA14" i="2"/>
  <c r="AC14" i="2"/>
  <c r="I15" i="2"/>
  <c r="K15" i="2"/>
  <c r="M15" i="2"/>
  <c r="O15" i="2"/>
  <c r="Q15" i="2"/>
  <c r="S15" i="2"/>
  <c r="U15" i="2"/>
  <c r="W15" i="2"/>
  <c r="Y15" i="2"/>
  <c r="AA15" i="2"/>
  <c r="AC15" i="2"/>
  <c r="I16" i="2"/>
  <c r="K16" i="2"/>
  <c r="M16" i="2"/>
  <c r="O16" i="2"/>
  <c r="Q16" i="2"/>
  <c r="S16" i="2"/>
  <c r="U16" i="2"/>
  <c r="W16" i="2"/>
  <c r="Y16" i="2"/>
  <c r="AA16" i="2"/>
  <c r="AC16" i="2"/>
  <c r="X65" i="12" l="1"/>
  <c r="V65" i="12"/>
  <c r="T65" i="12"/>
  <c r="Y64" i="12"/>
  <c r="AA64" i="12"/>
  <c r="AB64" i="12"/>
  <c r="Z64" i="12"/>
  <c r="AB53" i="12"/>
  <c r="AA53" i="12"/>
  <c r="Z53" i="12"/>
  <c r="AB50" i="12"/>
  <c r="AA50" i="12"/>
  <c r="Z50" i="12"/>
  <c r="AB43" i="12"/>
  <c r="AA43" i="12"/>
  <c r="Z43" i="12"/>
  <c r="AB34" i="12"/>
  <c r="AA34" i="12"/>
  <c r="Z34" i="12"/>
  <c r="AB22" i="12"/>
  <c r="AB23" i="12"/>
  <c r="AA22" i="12"/>
  <c r="AA23" i="12"/>
  <c r="Z23" i="12"/>
  <c r="Z22" i="12"/>
  <c r="AB21" i="12"/>
  <c r="AA21" i="12"/>
  <c r="Z21" i="12"/>
  <c r="AB20" i="12"/>
  <c r="AA20" i="12"/>
  <c r="Z20" i="12"/>
  <c r="V63" i="12"/>
  <c r="W63" i="12" s="1"/>
  <c r="T63" i="12"/>
  <c r="T62" i="12"/>
  <c r="V62" i="12" s="1"/>
  <c r="T61" i="12"/>
  <c r="V61" i="12" s="1"/>
  <c r="V60" i="12"/>
  <c r="W60" i="12" s="1"/>
  <c r="T60" i="12"/>
  <c r="T59" i="12"/>
  <c r="V59" i="12" s="1"/>
  <c r="T58" i="12"/>
  <c r="V58" i="12" s="1"/>
  <c r="V57" i="12"/>
  <c r="T57" i="12"/>
  <c r="T56" i="12"/>
  <c r="V56" i="12" s="1"/>
  <c r="T55" i="12"/>
  <c r="V55" i="12" s="1"/>
  <c r="V54" i="12"/>
  <c r="W54" i="12" s="1"/>
  <c r="T54" i="12"/>
  <c r="T53" i="12"/>
  <c r="V53" i="12" s="1"/>
  <c r="T52" i="12"/>
  <c r="V52" i="12" s="1"/>
  <c r="V51" i="12"/>
  <c r="W51" i="12" s="1"/>
  <c r="T51" i="12"/>
  <c r="T50" i="12"/>
  <c r="V50" i="12" s="1"/>
  <c r="T49" i="12"/>
  <c r="V49" i="12" s="1"/>
  <c r="V48" i="12"/>
  <c r="W48" i="12" s="1"/>
  <c r="T48" i="12"/>
  <c r="T47" i="12"/>
  <c r="V47" i="12" s="1"/>
  <c r="T46" i="12"/>
  <c r="V46" i="12" s="1"/>
  <c r="V45" i="12"/>
  <c r="W45" i="12" s="1"/>
  <c r="T45" i="12"/>
  <c r="T44" i="12"/>
  <c r="V44" i="12" s="1"/>
  <c r="T43" i="12"/>
  <c r="V43" i="12" s="1"/>
  <c r="V42" i="12"/>
  <c r="T42" i="12"/>
  <c r="T41" i="12"/>
  <c r="V41" i="12" s="1"/>
  <c r="T40" i="12"/>
  <c r="V40" i="12" s="1"/>
  <c r="V39" i="12"/>
  <c r="W39" i="12" s="1"/>
  <c r="T39" i="12"/>
  <c r="T38" i="12"/>
  <c r="V38" i="12" s="1"/>
  <c r="T37" i="12"/>
  <c r="V37" i="12" s="1"/>
  <c r="V36" i="12"/>
  <c r="W36" i="12" s="1"/>
  <c r="T36" i="12"/>
  <c r="T35" i="12"/>
  <c r="V35" i="12" s="1"/>
  <c r="T34" i="12"/>
  <c r="V34" i="12" s="1"/>
  <c r="V33" i="12"/>
  <c r="W33" i="12" s="1"/>
  <c r="T33" i="12"/>
  <c r="T32" i="12"/>
  <c r="V32" i="12" s="1"/>
  <c r="T31" i="12"/>
  <c r="V31" i="12" s="1"/>
  <c r="V30" i="12"/>
  <c r="T30" i="12"/>
  <c r="T29" i="12"/>
  <c r="V29" i="12" s="1"/>
  <c r="T28" i="12"/>
  <c r="V28" i="12" s="1"/>
  <c r="V27" i="12"/>
  <c r="W27" i="12" s="1"/>
  <c r="T27" i="12"/>
  <c r="T26" i="12"/>
  <c r="V26" i="12" s="1"/>
  <c r="T25" i="12"/>
  <c r="V25" i="12" s="1"/>
  <c r="V24" i="12"/>
  <c r="W24" i="12" s="1"/>
  <c r="T24" i="12"/>
  <c r="T23" i="12"/>
  <c r="V23" i="12" s="1"/>
  <c r="T22" i="12"/>
  <c r="V22" i="12" s="1"/>
  <c r="V21" i="12"/>
  <c r="T21" i="12"/>
  <c r="T20" i="12"/>
  <c r="V20" i="12" s="1"/>
  <c r="T19" i="12"/>
  <c r="V19" i="12" s="1"/>
  <c r="V18" i="12"/>
  <c r="T18" i="12"/>
  <c r="T17" i="12"/>
  <c r="V17" i="12" s="1"/>
  <c r="T16" i="12"/>
  <c r="V16" i="12" s="1"/>
  <c r="V15" i="12"/>
  <c r="W15" i="12" s="1"/>
  <c r="T15" i="12"/>
  <c r="T14" i="12"/>
  <c r="T64" i="12" s="1"/>
  <c r="W28" i="12" l="1"/>
  <c r="X28" i="12"/>
  <c r="W55" i="12"/>
  <c r="X55" i="12"/>
  <c r="W47" i="12"/>
  <c r="X47" i="12" s="1"/>
  <c r="W19" i="12"/>
  <c r="X19" i="12"/>
  <c r="W37" i="12"/>
  <c r="X37" i="12"/>
  <c r="W46" i="12"/>
  <c r="X46" i="12"/>
  <c r="W20" i="12"/>
  <c r="X20" i="12"/>
  <c r="W29" i="12"/>
  <c r="X29" i="12"/>
  <c r="W38" i="12"/>
  <c r="X38" i="12" s="1"/>
  <c r="W56" i="12"/>
  <c r="X56" i="12" s="1"/>
  <c r="X21" i="12"/>
  <c r="X57" i="12"/>
  <c r="W22" i="12"/>
  <c r="X22" i="12" s="1"/>
  <c r="W31" i="12"/>
  <c r="X31" i="12"/>
  <c r="W40" i="12"/>
  <c r="X40" i="12"/>
  <c r="W49" i="12"/>
  <c r="X49" i="12" s="1"/>
  <c r="W58" i="12"/>
  <c r="X58" i="12"/>
  <c r="W23" i="12"/>
  <c r="X23" i="12" s="1"/>
  <c r="X32" i="12"/>
  <c r="W32" i="12"/>
  <c r="W41" i="12"/>
  <c r="X41" i="12" s="1"/>
  <c r="W50" i="12"/>
  <c r="X50" i="12" s="1"/>
  <c r="X59" i="12"/>
  <c r="W59" i="12"/>
  <c r="X42" i="12"/>
  <c r="W16" i="12"/>
  <c r="X16" i="12"/>
  <c r="W25" i="12"/>
  <c r="X25" i="12"/>
  <c r="W34" i="12"/>
  <c r="X34" i="12"/>
  <c r="W43" i="12"/>
  <c r="X43" i="12"/>
  <c r="W52" i="12"/>
  <c r="X52" i="12"/>
  <c r="W61" i="12"/>
  <c r="X61" i="12"/>
  <c r="W17" i="12"/>
  <c r="X17" i="12" s="1"/>
  <c r="W26" i="12"/>
  <c r="X26" i="12" s="1"/>
  <c r="W35" i="12"/>
  <c r="X35" i="12" s="1"/>
  <c r="W44" i="12"/>
  <c r="X44" i="12" s="1"/>
  <c r="W53" i="12"/>
  <c r="X53" i="12" s="1"/>
  <c r="W62" i="12"/>
  <c r="X62" i="12" s="1"/>
  <c r="V14" i="12"/>
  <c r="W18" i="12"/>
  <c r="X18" i="12" s="1"/>
  <c r="W30" i="12"/>
  <c r="X30" i="12" s="1"/>
  <c r="W42" i="12"/>
  <c r="W57" i="12"/>
  <c r="X15" i="12"/>
  <c r="X24" i="12"/>
  <c r="X33" i="12"/>
  <c r="X36" i="12"/>
  <c r="X39" i="12"/>
  <c r="X45" i="12"/>
  <c r="X48" i="12"/>
  <c r="X51" i="12"/>
  <c r="X54" i="12"/>
  <c r="X60" i="12"/>
  <c r="X63" i="12"/>
  <c r="W21" i="12"/>
  <c r="X27" i="12"/>
  <c r="V64" i="12" l="1"/>
  <c r="W14" i="12"/>
  <c r="X14" i="12" s="1"/>
  <c r="X64" i="12" s="1"/>
  <c r="C160" i="10" l="1"/>
  <c r="D160" i="10" s="1"/>
  <c r="E160" i="10" s="1"/>
  <c r="B160" i="10"/>
  <c r="C159" i="10"/>
  <c r="D159" i="10" s="1"/>
  <c r="E159" i="10" s="1"/>
  <c r="B159" i="10"/>
  <c r="C158" i="10"/>
  <c r="B158" i="10"/>
  <c r="C157" i="10"/>
  <c r="D157" i="10" s="1"/>
  <c r="E157" i="10" s="1"/>
  <c r="B157" i="10"/>
  <c r="C156" i="10"/>
  <c r="D156" i="10" s="1"/>
  <c r="E156" i="10" s="1"/>
  <c r="B156" i="10"/>
  <c r="C155" i="10"/>
  <c r="D155" i="10" s="1"/>
  <c r="E155" i="10" s="1"/>
  <c r="B155" i="10"/>
  <c r="C154" i="10"/>
  <c r="D154" i="10" s="1"/>
  <c r="E154" i="10" s="1"/>
  <c r="B154" i="10"/>
  <c r="C153" i="10"/>
  <c r="B153" i="10"/>
  <c r="C152" i="10"/>
  <c r="B152" i="10"/>
  <c r="C151" i="10"/>
  <c r="B151" i="10"/>
  <c r="C150" i="10"/>
  <c r="B150" i="10"/>
  <c r="C149" i="10"/>
  <c r="B149" i="10"/>
  <c r="A158" i="10"/>
  <c r="A160" i="10"/>
  <c r="A159" i="10"/>
  <c r="A157" i="10"/>
  <c r="A156" i="10"/>
  <c r="A155" i="10"/>
  <c r="A154" i="10"/>
  <c r="A153" i="10"/>
  <c r="A152" i="10"/>
  <c r="A151" i="10"/>
  <c r="A150" i="10"/>
  <c r="A149" i="10"/>
  <c r="A146" i="10"/>
  <c r="Y62" i="11"/>
  <c r="Z62" i="11"/>
  <c r="AA62" i="11"/>
  <c r="AB62" i="11"/>
  <c r="AC62" i="11"/>
  <c r="H62" i="11"/>
  <c r="I62" i="11"/>
  <c r="J62" i="11"/>
  <c r="K62" i="11"/>
  <c r="L62" i="11"/>
  <c r="M62" i="11"/>
  <c r="N62" i="11"/>
  <c r="O62" i="11"/>
  <c r="P62" i="11"/>
  <c r="Q62" i="11"/>
  <c r="R62" i="11"/>
  <c r="S62" i="11"/>
  <c r="T62" i="11"/>
  <c r="U62" i="11"/>
  <c r="V62" i="11"/>
  <c r="W62" i="11"/>
  <c r="AD62" i="11"/>
  <c r="G62" i="11"/>
  <c r="AD13" i="11"/>
  <c r="AD14" i="11"/>
  <c r="AD15" i="11"/>
  <c r="AD16" i="11"/>
  <c r="AD17" i="11"/>
  <c r="AD18" i="11"/>
  <c r="AD19" i="11"/>
  <c r="AD20" i="11"/>
  <c r="AD21" i="11"/>
  <c r="AD22" i="11"/>
  <c r="AD23" i="11"/>
  <c r="AD24" i="11"/>
  <c r="AD25" i="11"/>
  <c r="AD26" i="11"/>
  <c r="AD27" i="11"/>
  <c r="AD28" i="11"/>
  <c r="AD29" i="11"/>
  <c r="AD30" i="11"/>
  <c r="AD31" i="11"/>
  <c r="AD32" i="11"/>
  <c r="AD33" i="11"/>
  <c r="AD34" i="11"/>
  <c r="AD35" i="11"/>
  <c r="AD36" i="11"/>
  <c r="AD37" i="11"/>
  <c r="AD38" i="11"/>
  <c r="AD39" i="11"/>
  <c r="AD40" i="11"/>
  <c r="AD41" i="11"/>
  <c r="AD42" i="11"/>
  <c r="AD43" i="11"/>
  <c r="AD44" i="11"/>
  <c r="AD45" i="11"/>
  <c r="AD46" i="11"/>
  <c r="AD47" i="11"/>
  <c r="AD48" i="11"/>
  <c r="AD49" i="11"/>
  <c r="AD50" i="11"/>
  <c r="AD51" i="11"/>
  <c r="AD52" i="11"/>
  <c r="AD53" i="11"/>
  <c r="AD54" i="11"/>
  <c r="AD55" i="11"/>
  <c r="AD56" i="11"/>
  <c r="AD57" i="11"/>
  <c r="AD58" i="11"/>
  <c r="AD59" i="11"/>
  <c r="AD60" i="11"/>
  <c r="AD61" i="11"/>
  <c r="AD12" i="11"/>
  <c r="AB13" i="11"/>
  <c r="AB14" i="11"/>
  <c r="AB15" i="11"/>
  <c r="AB16" i="11"/>
  <c r="AB17" i="11"/>
  <c r="AB18" i="11"/>
  <c r="AB19" i="11"/>
  <c r="AB20" i="11"/>
  <c r="AB21" i="11"/>
  <c r="AB22" i="11"/>
  <c r="AB23" i="11"/>
  <c r="AB24" i="11"/>
  <c r="AB25" i="11"/>
  <c r="AB26" i="11"/>
  <c r="AB27" i="11"/>
  <c r="AB28" i="11"/>
  <c r="AB29" i="11"/>
  <c r="AB30" i="11"/>
  <c r="AB31" i="11"/>
  <c r="AB32" i="11"/>
  <c r="AB33" i="11"/>
  <c r="AB34" i="11"/>
  <c r="AB35" i="11"/>
  <c r="AB36" i="11"/>
  <c r="AB37" i="11"/>
  <c r="AB38" i="11"/>
  <c r="AB39" i="11"/>
  <c r="AB40" i="11"/>
  <c r="AB41" i="11"/>
  <c r="AB42" i="11"/>
  <c r="AB43" i="11"/>
  <c r="AB44" i="11"/>
  <c r="AB45" i="11"/>
  <c r="AB46" i="11"/>
  <c r="AB47" i="11"/>
  <c r="AB48" i="11"/>
  <c r="AB49" i="11"/>
  <c r="AB50" i="11"/>
  <c r="AB51" i="11"/>
  <c r="AB52" i="11"/>
  <c r="AB53" i="11"/>
  <c r="AB54" i="11"/>
  <c r="AB55" i="11"/>
  <c r="AB56" i="11"/>
  <c r="AB57" i="11"/>
  <c r="AB58" i="11"/>
  <c r="AB59" i="11"/>
  <c r="AB60" i="11"/>
  <c r="AB61" i="11"/>
  <c r="AB12" i="11"/>
  <c r="Z13" i="11"/>
  <c r="Z14" i="11"/>
  <c r="Z15" i="11"/>
  <c r="Z16" i="11"/>
  <c r="Z17" i="11"/>
  <c r="Z18" i="11"/>
  <c r="Z19" i="11"/>
  <c r="Z20" i="11"/>
  <c r="Z21" i="11"/>
  <c r="Z22" i="11"/>
  <c r="Z23" i="11"/>
  <c r="Z24" i="11"/>
  <c r="Z25" i="11"/>
  <c r="Z26" i="11"/>
  <c r="Z27" i="11"/>
  <c r="Z28" i="11"/>
  <c r="Z29" i="11"/>
  <c r="Z30" i="11"/>
  <c r="Z31" i="11"/>
  <c r="Z32" i="11"/>
  <c r="Z33" i="11"/>
  <c r="Z34" i="11"/>
  <c r="Z35" i="11"/>
  <c r="Z36" i="11"/>
  <c r="Z37" i="11"/>
  <c r="Z38" i="11"/>
  <c r="Z39" i="11"/>
  <c r="Z40" i="11"/>
  <c r="Z41" i="11"/>
  <c r="Z42" i="11"/>
  <c r="Z43" i="11"/>
  <c r="Z44" i="11"/>
  <c r="Z45" i="11"/>
  <c r="Z46" i="11"/>
  <c r="Z47" i="11"/>
  <c r="Z48" i="11"/>
  <c r="Z49" i="11"/>
  <c r="Z50" i="11"/>
  <c r="Z51" i="11"/>
  <c r="Z52" i="11"/>
  <c r="Z53" i="11"/>
  <c r="Z54" i="11"/>
  <c r="Z55" i="11"/>
  <c r="Z56" i="11"/>
  <c r="Z57" i="11"/>
  <c r="Z58" i="11"/>
  <c r="Z59" i="11"/>
  <c r="Z60" i="11"/>
  <c r="Z61" i="11"/>
  <c r="Z12" i="11"/>
  <c r="X13" i="11"/>
  <c r="X14" i="11"/>
  <c r="X15" i="11"/>
  <c r="X16" i="11"/>
  <c r="X17" i="11"/>
  <c r="X18" i="11"/>
  <c r="X19" i="11"/>
  <c r="X20" i="11"/>
  <c r="X21" i="11"/>
  <c r="X22" i="11"/>
  <c r="X23" i="11"/>
  <c r="X24" i="11"/>
  <c r="X25" i="11"/>
  <c r="X26" i="11"/>
  <c r="X27" i="11"/>
  <c r="X28" i="11"/>
  <c r="X29" i="11"/>
  <c r="X30" i="11"/>
  <c r="X31" i="11"/>
  <c r="X32" i="11"/>
  <c r="X33" i="11"/>
  <c r="X34" i="11"/>
  <c r="X35" i="11"/>
  <c r="X36" i="11"/>
  <c r="X37" i="11"/>
  <c r="X38" i="11"/>
  <c r="X39" i="11"/>
  <c r="X40" i="11"/>
  <c r="X41" i="11"/>
  <c r="X42" i="11"/>
  <c r="X43" i="11"/>
  <c r="X44" i="11"/>
  <c r="X45" i="11"/>
  <c r="X46" i="11"/>
  <c r="X47" i="11"/>
  <c r="X48" i="11"/>
  <c r="X49" i="11"/>
  <c r="X50" i="11"/>
  <c r="X51" i="11"/>
  <c r="X52" i="11"/>
  <c r="X53" i="11"/>
  <c r="X54" i="11"/>
  <c r="X55" i="11"/>
  <c r="X56" i="11"/>
  <c r="X57" i="11"/>
  <c r="X58" i="11"/>
  <c r="X59" i="11"/>
  <c r="X60" i="11"/>
  <c r="X61" i="11"/>
  <c r="X12" i="11"/>
  <c r="V13" i="11"/>
  <c r="V14" i="11"/>
  <c r="V15" i="11"/>
  <c r="V16" i="11"/>
  <c r="V17" i="11"/>
  <c r="V18" i="11"/>
  <c r="V19" i="11"/>
  <c r="V20" i="11"/>
  <c r="V21" i="11"/>
  <c r="V22" i="11"/>
  <c r="V23" i="11"/>
  <c r="V24" i="11"/>
  <c r="V25" i="11"/>
  <c r="V26" i="11"/>
  <c r="V27" i="11"/>
  <c r="V28" i="11"/>
  <c r="V29" i="11"/>
  <c r="V30" i="11"/>
  <c r="V31" i="11"/>
  <c r="V32" i="11"/>
  <c r="V33" i="11"/>
  <c r="V34" i="11"/>
  <c r="V35" i="11"/>
  <c r="V36" i="11"/>
  <c r="V37" i="11"/>
  <c r="V38" i="11"/>
  <c r="V39" i="11"/>
  <c r="V40" i="11"/>
  <c r="V41" i="11"/>
  <c r="V42" i="11"/>
  <c r="V43" i="11"/>
  <c r="V44" i="11"/>
  <c r="V45" i="11"/>
  <c r="V46" i="11"/>
  <c r="V47" i="11"/>
  <c r="V48" i="11"/>
  <c r="V49" i="11"/>
  <c r="V50" i="11"/>
  <c r="V51" i="11"/>
  <c r="V52" i="11"/>
  <c r="V53" i="11"/>
  <c r="V54" i="11"/>
  <c r="V55" i="11"/>
  <c r="V56" i="11"/>
  <c r="V57" i="11"/>
  <c r="V58" i="11"/>
  <c r="V59" i="11"/>
  <c r="V60" i="11"/>
  <c r="V61" i="11"/>
  <c r="V12" i="11"/>
  <c r="T13" i="11"/>
  <c r="T14" i="11"/>
  <c r="T15" i="11"/>
  <c r="T16" i="11"/>
  <c r="T17" i="11"/>
  <c r="T18" i="11"/>
  <c r="T19" i="11"/>
  <c r="T20" i="11"/>
  <c r="T21" i="11"/>
  <c r="T22" i="11"/>
  <c r="T23" i="11"/>
  <c r="T24" i="11"/>
  <c r="T25" i="11"/>
  <c r="T26" i="11"/>
  <c r="T27" i="11"/>
  <c r="T28" i="11"/>
  <c r="T29" i="11"/>
  <c r="T30" i="11"/>
  <c r="T31" i="11"/>
  <c r="T32" i="11"/>
  <c r="T33" i="11"/>
  <c r="T34" i="11"/>
  <c r="T35" i="11"/>
  <c r="T36" i="11"/>
  <c r="T37" i="11"/>
  <c r="T38" i="11"/>
  <c r="T39" i="11"/>
  <c r="T40" i="11"/>
  <c r="T41" i="11"/>
  <c r="T42" i="11"/>
  <c r="T43" i="11"/>
  <c r="T44" i="11"/>
  <c r="T45" i="11"/>
  <c r="T46" i="11"/>
  <c r="T47" i="11"/>
  <c r="T48" i="11"/>
  <c r="T49" i="11"/>
  <c r="T50" i="11"/>
  <c r="T51" i="11"/>
  <c r="T52" i="11"/>
  <c r="T53" i="11"/>
  <c r="T54" i="11"/>
  <c r="T55" i="11"/>
  <c r="T56" i="11"/>
  <c r="T57" i="11"/>
  <c r="T58" i="11"/>
  <c r="T59" i="11"/>
  <c r="T60" i="11"/>
  <c r="T61" i="11"/>
  <c r="T12" i="11"/>
  <c r="R13" i="11"/>
  <c r="R14" i="11"/>
  <c r="R15" i="11"/>
  <c r="R16" i="11"/>
  <c r="R17" i="11"/>
  <c r="R18" i="11"/>
  <c r="R19" i="11"/>
  <c r="R20" i="11"/>
  <c r="R21" i="11"/>
  <c r="R22" i="11"/>
  <c r="R23" i="11"/>
  <c r="R24" i="11"/>
  <c r="R25" i="11"/>
  <c r="R26" i="11"/>
  <c r="R27" i="11"/>
  <c r="R28" i="11"/>
  <c r="R29" i="11"/>
  <c r="R30" i="11"/>
  <c r="R31" i="11"/>
  <c r="R32" i="11"/>
  <c r="R33" i="11"/>
  <c r="R34" i="11"/>
  <c r="R35" i="11"/>
  <c r="R36" i="11"/>
  <c r="R37" i="11"/>
  <c r="R38" i="11"/>
  <c r="R39" i="11"/>
  <c r="R40" i="11"/>
  <c r="R41" i="11"/>
  <c r="R42" i="11"/>
  <c r="R43" i="11"/>
  <c r="R44" i="11"/>
  <c r="R45" i="11"/>
  <c r="R46" i="11"/>
  <c r="R47" i="11"/>
  <c r="R48" i="11"/>
  <c r="R49" i="11"/>
  <c r="R50" i="11"/>
  <c r="R51" i="11"/>
  <c r="R52" i="11"/>
  <c r="R53" i="11"/>
  <c r="R54" i="11"/>
  <c r="R55" i="11"/>
  <c r="R56" i="11"/>
  <c r="R57" i="11"/>
  <c r="R58" i="11"/>
  <c r="R59" i="11"/>
  <c r="R60" i="11"/>
  <c r="R61" i="11"/>
  <c r="R12" i="11"/>
  <c r="P13" i="11"/>
  <c r="P14" i="11"/>
  <c r="P15" i="11"/>
  <c r="P16" i="11"/>
  <c r="P17" i="11"/>
  <c r="P18" i="11"/>
  <c r="P19" i="11"/>
  <c r="P20" i="11"/>
  <c r="P21" i="11"/>
  <c r="P22" i="11"/>
  <c r="P23" i="11"/>
  <c r="P24" i="11"/>
  <c r="P25" i="11"/>
  <c r="P26" i="11"/>
  <c r="P27" i="11"/>
  <c r="P28" i="11"/>
  <c r="P29" i="11"/>
  <c r="P30" i="11"/>
  <c r="P31" i="11"/>
  <c r="P32" i="11"/>
  <c r="P33" i="11"/>
  <c r="P34" i="11"/>
  <c r="P35" i="11"/>
  <c r="P36" i="11"/>
  <c r="P37" i="11"/>
  <c r="P38" i="11"/>
  <c r="P39" i="11"/>
  <c r="P40" i="11"/>
  <c r="P41" i="11"/>
  <c r="P42" i="11"/>
  <c r="P43" i="11"/>
  <c r="P44" i="11"/>
  <c r="P45" i="11"/>
  <c r="P46" i="11"/>
  <c r="P47" i="11"/>
  <c r="P48" i="11"/>
  <c r="P49" i="11"/>
  <c r="P50" i="11"/>
  <c r="P51" i="11"/>
  <c r="P52" i="11"/>
  <c r="P53" i="11"/>
  <c r="P54" i="11"/>
  <c r="P55" i="11"/>
  <c r="P56" i="11"/>
  <c r="P57" i="11"/>
  <c r="P58" i="11"/>
  <c r="P59" i="11"/>
  <c r="P60" i="11"/>
  <c r="P61" i="11"/>
  <c r="P12" i="11"/>
  <c r="N13" i="11"/>
  <c r="N14" i="11"/>
  <c r="N15" i="11"/>
  <c r="N16" i="11"/>
  <c r="N17" i="11"/>
  <c r="N18" i="11"/>
  <c r="N19" i="11"/>
  <c r="N20" i="11"/>
  <c r="N21" i="11"/>
  <c r="N22" i="11"/>
  <c r="N23" i="11"/>
  <c r="N24" i="11"/>
  <c r="N25" i="11"/>
  <c r="N26" i="11"/>
  <c r="N27" i="11"/>
  <c r="N28" i="11"/>
  <c r="N29" i="11"/>
  <c r="N30" i="11"/>
  <c r="N31" i="11"/>
  <c r="N32" i="11"/>
  <c r="N33" i="11"/>
  <c r="N34" i="11"/>
  <c r="N35" i="11"/>
  <c r="N36" i="11"/>
  <c r="N37" i="11"/>
  <c r="N38" i="11"/>
  <c r="N39" i="11"/>
  <c r="N40" i="11"/>
  <c r="N41" i="11"/>
  <c r="N42" i="11"/>
  <c r="N43" i="11"/>
  <c r="N44" i="11"/>
  <c r="N45" i="11"/>
  <c r="N46" i="11"/>
  <c r="N47" i="11"/>
  <c r="N48" i="11"/>
  <c r="N49" i="11"/>
  <c r="N50" i="11"/>
  <c r="N51" i="11"/>
  <c r="N52" i="11"/>
  <c r="N53" i="11"/>
  <c r="N54" i="11"/>
  <c r="N55" i="11"/>
  <c r="N56" i="11"/>
  <c r="N57" i="11"/>
  <c r="N58" i="11"/>
  <c r="N59" i="11"/>
  <c r="N60" i="11"/>
  <c r="N61" i="11"/>
  <c r="N12" i="11"/>
  <c r="L13" i="11"/>
  <c r="L14" i="11"/>
  <c r="L15" i="11"/>
  <c r="L16" i="11"/>
  <c r="L17" i="11"/>
  <c r="L18" i="11"/>
  <c r="L19" i="1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12" i="11"/>
  <c r="J13" i="11"/>
  <c r="J14" i="11"/>
  <c r="J15" i="11"/>
  <c r="J16" i="11"/>
  <c r="J17" i="11"/>
  <c r="J18" i="11"/>
  <c r="J19" i="11"/>
  <c r="J20" i="11"/>
  <c r="J21" i="11"/>
  <c r="J22" i="11"/>
  <c r="J23" i="11"/>
  <c r="J24" i="11"/>
  <c r="J25" i="11"/>
  <c r="J26" i="11"/>
  <c r="J27" i="11"/>
  <c r="J28" i="11"/>
  <c r="J29" i="11"/>
  <c r="J30" i="11"/>
  <c r="J31" i="11"/>
  <c r="J32" i="11"/>
  <c r="J33" i="11"/>
  <c r="J34" i="11"/>
  <c r="J35" i="11"/>
  <c r="J36" i="11"/>
  <c r="J37" i="11"/>
  <c r="J38" i="11"/>
  <c r="J39" i="11"/>
  <c r="J40" i="11"/>
  <c r="J41" i="11"/>
  <c r="J42" i="11"/>
  <c r="J43" i="11"/>
  <c r="J44" i="11"/>
  <c r="J45" i="11"/>
  <c r="J46" i="11"/>
  <c r="J47" i="11"/>
  <c r="J48" i="11"/>
  <c r="J49" i="11"/>
  <c r="J50" i="11"/>
  <c r="J51" i="11"/>
  <c r="J52" i="11"/>
  <c r="J53" i="11"/>
  <c r="J54" i="11"/>
  <c r="J55" i="11"/>
  <c r="J56" i="11"/>
  <c r="J57" i="11"/>
  <c r="J58" i="11"/>
  <c r="J59" i="11"/>
  <c r="J60" i="11"/>
  <c r="J61" i="11"/>
  <c r="J12" i="11"/>
  <c r="H13" i="11"/>
  <c r="H14" i="11"/>
  <c r="H15" i="11"/>
  <c r="H16" i="11"/>
  <c r="H17" i="11"/>
  <c r="H18" i="11"/>
  <c r="H19" i="11"/>
  <c r="H20" i="11"/>
  <c r="H21" i="11"/>
  <c r="H22" i="11"/>
  <c r="H23" i="11"/>
  <c r="H24" i="11"/>
  <c r="H25" i="11"/>
  <c r="H26" i="11"/>
  <c r="H27" i="11"/>
  <c r="H28" i="11"/>
  <c r="H29" i="11"/>
  <c r="H30" i="11"/>
  <c r="H31" i="11"/>
  <c r="H32" i="11"/>
  <c r="H33" i="11"/>
  <c r="H34" i="11"/>
  <c r="H35" i="11"/>
  <c r="H36" i="11"/>
  <c r="H37" i="11"/>
  <c r="H38" i="11"/>
  <c r="H39" i="11"/>
  <c r="H40" i="11"/>
  <c r="H41" i="11"/>
  <c r="H42" i="11"/>
  <c r="H43" i="11"/>
  <c r="H44" i="11"/>
  <c r="H45" i="11"/>
  <c r="H46" i="11"/>
  <c r="H47" i="11"/>
  <c r="H48" i="11"/>
  <c r="H49" i="11"/>
  <c r="H50" i="11"/>
  <c r="H51" i="11"/>
  <c r="H52" i="11"/>
  <c r="H53" i="11"/>
  <c r="H54" i="11"/>
  <c r="H55" i="11"/>
  <c r="H56" i="11"/>
  <c r="H57" i="11"/>
  <c r="H58" i="11"/>
  <c r="H59" i="11"/>
  <c r="H60" i="11"/>
  <c r="H61" i="11"/>
  <c r="H12" i="11"/>
  <c r="H12" i="8"/>
  <c r="J12" i="8"/>
  <c r="L12" i="8"/>
  <c r="N12" i="8"/>
  <c r="P12" i="8"/>
  <c r="R12" i="8"/>
  <c r="T12" i="8"/>
  <c r="V12" i="8"/>
  <c r="X12" i="8"/>
  <c r="Z12" i="8"/>
  <c r="AB12" i="8"/>
  <c r="AD12" i="8"/>
  <c r="AD106" i="8" s="1"/>
  <c r="C142" i="10" s="1"/>
  <c r="D142" i="10" s="1"/>
  <c r="E142" i="10" s="1"/>
  <c r="AF12" i="8"/>
  <c r="AH12" i="8" s="1"/>
  <c r="H13" i="8"/>
  <c r="J13" i="8"/>
  <c r="L13" i="8"/>
  <c r="N13" i="8"/>
  <c r="P13" i="8"/>
  <c r="R13" i="8"/>
  <c r="R106" i="8" s="1"/>
  <c r="C136" i="10" s="1"/>
  <c r="D136" i="10" s="1"/>
  <c r="E136" i="10" s="1"/>
  <c r="T13" i="8"/>
  <c r="T106" i="8" s="1"/>
  <c r="C137" i="10" s="1"/>
  <c r="D137" i="10" s="1"/>
  <c r="E137" i="10" s="1"/>
  <c r="V13" i="8"/>
  <c r="V106" i="8" s="1"/>
  <c r="C138" i="10" s="1"/>
  <c r="D138" i="10" s="1"/>
  <c r="E138" i="10" s="1"/>
  <c r="X13" i="8"/>
  <c r="Z13" i="8"/>
  <c r="AB13" i="8"/>
  <c r="AD13" i="8"/>
  <c r="AF13" i="8"/>
  <c r="AH13" i="8"/>
  <c r="AI13" i="8" s="1"/>
  <c r="H14" i="8"/>
  <c r="J14" i="8"/>
  <c r="J106" i="8" s="1"/>
  <c r="C132" i="10" s="1"/>
  <c r="D132" i="10" s="1"/>
  <c r="E132" i="10" s="1"/>
  <c r="L14" i="8"/>
  <c r="N14" i="8"/>
  <c r="P14" i="8"/>
  <c r="R14" i="8"/>
  <c r="T14" i="8"/>
  <c r="V14" i="8"/>
  <c r="X14" i="8"/>
  <c r="Z14" i="8"/>
  <c r="AB14" i="8"/>
  <c r="AD14" i="8"/>
  <c r="AF14" i="8"/>
  <c r="AH14" i="8"/>
  <c r="AI14" i="8" s="1"/>
  <c r="H15" i="8"/>
  <c r="J15" i="8"/>
  <c r="L15" i="8"/>
  <c r="N15" i="8"/>
  <c r="P15" i="8"/>
  <c r="R15" i="8"/>
  <c r="T15" i="8"/>
  <c r="V15" i="8"/>
  <c r="X15" i="8"/>
  <c r="Z15" i="8"/>
  <c r="AB15" i="8"/>
  <c r="AD15" i="8"/>
  <c r="AF15" i="8"/>
  <c r="AH15" i="8"/>
  <c r="AI15" i="8" s="1"/>
  <c r="H16" i="8"/>
  <c r="J16" i="8"/>
  <c r="L16" i="8"/>
  <c r="N16" i="8"/>
  <c r="P16" i="8"/>
  <c r="R16" i="8"/>
  <c r="T16" i="8"/>
  <c r="V16" i="8"/>
  <c r="X16" i="8"/>
  <c r="Z16" i="8"/>
  <c r="AB16" i="8"/>
  <c r="AD16" i="8"/>
  <c r="AF16" i="8"/>
  <c r="AH16" i="8"/>
  <c r="AI16" i="8"/>
  <c r="AJ16" i="8"/>
  <c r="H17" i="8"/>
  <c r="J17" i="8"/>
  <c r="L17" i="8"/>
  <c r="N17" i="8"/>
  <c r="P17" i="8"/>
  <c r="R17" i="8"/>
  <c r="T17" i="8"/>
  <c r="V17" i="8"/>
  <c r="X17" i="8"/>
  <c r="Z17" i="8"/>
  <c r="AB17" i="8"/>
  <c r="AD17" i="8"/>
  <c r="AF17" i="8"/>
  <c r="AH17" i="8"/>
  <c r="AI17" i="8" s="1"/>
  <c r="H18" i="8"/>
  <c r="J18" i="8"/>
  <c r="L18" i="8"/>
  <c r="N18" i="8"/>
  <c r="P18" i="8"/>
  <c r="R18" i="8"/>
  <c r="T18" i="8"/>
  <c r="V18" i="8"/>
  <c r="X18" i="8"/>
  <c r="Z18" i="8"/>
  <c r="AB18" i="8"/>
  <c r="AB106" i="8" s="1"/>
  <c r="C141" i="10" s="1"/>
  <c r="D141" i="10" s="1"/>
  <c r="E141" i="10" s="1"/>
  <c r="AD18" i="8"/>
  <c r="AF18" i="8"/>
  <c r="AH18" i="8"/>
  <c r="AI18" i="8" s="1"/>
  <c r="H19" i="8"/>
  <c r="J19" i="8"/>
  <c r="L19" i="8"/>
  <c r="N19" i="8"/>
  <c r="P19" i="8"/>
  <c r="R19" i="8"/>
  <c r="T19" i="8"/>
  <c r="V19" i="8"/>
  <c r="X19" i="8"/>
  <c r="Z19" i="8"/>
  <c r="AB19" i="8"/>
  <c r="AD19" i="8"/>
  <c r="AF19" i="8"/>
  <c r="AH19" i="8"/>
  <c r="AI19" i="8"/>
  <c r="AJ19" i="8"/>
  <c r="H20" i="8"/>
  <c r="J20" i="8"/>
  <c r="L20" i="8"/>
  <c r="N20" i="8"/>
  <c r="P20" i="8"/>
  <c r="R20" i="8"/>
  <c r="T20" i="8"/>
  <c r="V20" i="8"/>
  <c r="X20" i="8"/>
  <c r="Z20" i="8"/>
  <c r="AB20" i="8"/>
  <c r="AD20" i="8"/>
  <c r="AF20" i="8"/>
  <c r="AH20" i="8"/>
  <c r="AI20" i="8" s="1"/>
  <c r="AJ20" i="8" s="1"/>
  <c r="H21" i="8"/>
  <c r="J21" i="8"/>
  <c r="L21" i="8"/>
  <c r="N21" i="8"/>
  <c r="P21" i="8"/>
  <c r="R21" i="8"/>
  <c r="T21" i="8"/>
  <c r="V21" i="8"/>
  <c r="X21" i="8"/>
  <c r="Z21" i="8"/>
  <c r="AB21" i="8"/>
  <c r="AD21" i="8"/>
  <c r="AF21" i="8"/>
  <c r="AH21" i="8" s="1"/>
  <c r="H22" i="8"/>
  <c r="J22" i="8"/>
  <c r="L22" i="8"/>
  <c r="N22" i="8"/>
  <c r="P22" i="8"/>
  <c r="R22" i="8"/>
  <c r="T22" i="8"/>
  <c r="V22" i="8"/>
  <c r="X22" i="8"/>
  <c r="Z22" i="8"/>
  <c r="AB22" i="8"/>
  <c r="AD22" i="8"/>
  <c r="AF22" i="8"/>
  <c r="AH22" i="8"/>
  <c r="AI22" i="8"/>
  <c r="AJ22" i="8"/>
  <c r="H23" i="8"/>
  <c r="J23" i="8"/>
  <c r="L23" i="8"/>
  <c r="N23" i="8"/>
  <c r="P23" i="8"/>
  <c r="R23" i="8"/>
  <c r="T23" i="8"/>
  <c r="V23" i="8"/>
  <c r="X23" i="8"/>
  <c r="Z23" i="8"/>
  <c r="AB23" i="8"/>
  <c r="AD23" i="8"/>
  <c r="AF23" i="8"/>
  <c r="AH23" i="8"/>
  <c r="AI23" i="8" s="1"/>
  <c r="AJ23" i="8" s="1"/>
  <c r="H24" i="8"/>
  <c r="J24" i="8"/>
  <c r="L24" i="8"/>
  <c r="N24" i="8"/>
  <c r="P24" i="8"/>
  <c r="R24" i="8"/>
  <c r="T24" i="8"/>
  <c r="V24" i="8"/>
  <c r="X24" i="8"/>
  <c r="Z24" i="8"/>
  <c r="AB24" i="8"/>
  <c r="AD24" i="8"/>
  <c r="AF24" i="8"/>
  <c r="AH24" i="8" s="1"/>
  <c r="H25" i="8"/>
  <c r="J25" i="8"/>
  <c r="L25" i="8"/>
  <c r="N25" i="8"/>
  <c r="P25" i="8"/>
  <c r="R25" i="8"/>
  <c r="T25" i="8"/>
  <c r="V25" i="8"/>
  <c r="X25" i="8"/>
  <c r="Z25" i="8"/>
  <c r="AB25" i="8"/>
  <c r="AD25" i="8"/>
  <c r="AF25" i="8"/>
  <c r="AH25" i="8"/>
  <c r="AI25" i="8"/>
  <c r="AJ25" i="8"/>
  <c r="H26" i="8"/>
  <c r="J26" i="8"/>
  <c r="L26" i="8"/>
  <c r="N26" i="8"/>
  <c r="P26" i="8"/>
  <c r="R26" i="8"/>
  <c r="T26" i="8"/>
  <c r="V26" i="8"/>
  <c r="X26" i="8"/>
  <c r="Z26" i="8"/>
  <c r="AB26" i="8"/>
  <c r="AD26" i="8"/>
  <c r="AF26" i="8"/>
  <c r="AH26" i="8"/>
  <c r="AI26" i="8" s="1"/>
  <c r="AJ26" i="8" s="1"/>
  <c r="H27" i="8"/>
  <c r="J27" i="8"/>
  <c r="L27" i="8"/>
  <c r="N27" i="8"/>
  <c r="P27" i="8"/>
  <c r="R27" i="8"/>
  <c r="T27" i="8"/>
  <c r="V27" i="8"/>
  <c r="X27" i="8"/>
  <c r="Z27" i="8"/>
  <c r="AB27" i="8"/>
  <c r="AD27" i="8"/>
  <c r="AF27" i="8"/>
  <c r="AH27" i="8" s="1"/>
  <c r="H28" i="8"/>
  <c r="J28" i="8"/>
  <c r="L28" i="8"/>
  <c r="N28" i="8"/>
  <c r="P28" i="8"/>
  <c r="R28" i="8"/>
  <c r="T28" i="8"/>
  <c r="V28" i="8"/>
  <c r="X28" i="8"/>
  <c r="Z28" i="8"/>
  <c r="AB28" i="8"/>
  <c r="AD28" i="8"/>
  <c r="AF28" i="8"/>
  <c r="AH28" i="8"/>
  <c r="AI28" i="8"/>
  <c r="AJ28" i="8"/>
  <c r="H29" i="8"/>
  <c r="J29" i="8"/>
  <c r="L29" i="8"/>
  <c r="N29" i="8"/>
  <c r="P29" i="8"/>
  <c r="R29" i="8"/>
  <c r="T29" i="8"/>
  <c r="V29" i="8"/>
  <c r="X29" i="8"/>
  <c r="Z29" i="8"/>
  <c r="AB29" i="8"/>
  <c r="AD29" i="8"/>
  <c r="AF29" i="8"/>
  <c r="AH29" i="8"/>
  <c r="AI29" i="8" s="1"/>
  <c r="AJ29" i="8" s="1"/>
  <c r="H30" i="8"/>
  <c r="J30" i="8"/>
  <c r="L30" i="8"/>
  <c r="N30" i="8"/>
  <c r="P30" i="8"/>
  <c r="R30" i="8"/>
  <c r="T30" i="8"/>
  <c r="V30" i="8"/>
  <c r="X30" i="8"/>
  <c r="Z30" i="8"/>
  <c r="AB30" i="8"/>
  <c r="AD30" i="8"/>
  <c r="AF30" i="8"/>
  <c r="AH30" i="8" s="1"/>
  <c r="H31" i="8"/>
  <c r="J31" i="8"/>
  <c r="L31" i="8"/>
  <c r="N31" i="8"/>
  <c r="P31" i="8"/>
  <c r="R31" i="8"/>
  <c r="T31" i="8"/>
  <c r="V31" i="8"/>
  <c r="X31" i="8"/>
  <c r="Z31" i="8"/>
  <c r="AB31" i="8"/>
  <c r="AD31" i="8"/>
  <c r="AF31" i="8"/>
  <c r="AH31" i="8"/>
  <c r="AI31" i="8"/>
  <c r="AJ31" i="8"/>
  <c r="H32" i="8"/>
  <c r="J32" i="8"/>
  <c r="L32" i="8"/>
  <c r="N32" i="8"/>
  <c r="P32" i="8"/>
  <c r="R32" i="8"/>
  <c r="T32" i="8"/>
  <c r="V32" i="8"/>
  <c r="X32" i="8"/>
  <c r="Z32" i="8"/>
  <c r="AB32" i="8"/>
  <c r="AD32" i="8"/>
  <c r="AF32" i="8"/>
  <c r="AH32" i="8"/>
  <c r="AI32" i="8" s="1"/>
  <c r="AJ32" i="8" s="1"/>
  <c r="H33" i="8"/>
  <c r="J33" i="8"/>
  <c r="L33" i="8"/>
  <c r="N33" i="8"/>
  <c r="P33" i="8"/>
  <c r="R33" i="8"/>
  <c r="T33" i="8"/>
  <c r="V33" i="8"/>
  <c r="X33" i="8"/>
  <c r="Z33" i="8"/>
  <c r="AB33" i="8"/>
  <c r="AD33" i="8"/>
  <c r="AF33" i="8"/>
  <c r="AH33" i="8" s="1"/>
  <c r="H34" i="8"/>
  <c r="J34" i="8"/>
  <c r="L34" i="8"/>
  <c r="N34" i="8"/>
  <c r="P34" i="8"/>
  <c r="R34" i="8"/>
  <c r="T34" i="8"/>
  <c r="V34" i="8"/>
  <c r="X34" i="8"/>
  <c r="Z34" i="8"/>
  <c r="AB34" i="8"/>
  <c r="AD34" i="8"/>
  <c r="AF34" i="8"/>
  <c r="AH34" i="8"/>
  <c r="AI34" i="8"/>
  <c r="AJ34" i="8"/>
  <c r="H35" i="8"/>
  <c r="J35" i="8"/>
  <c r="L35" i="8"/>
  <c r="N35" i="8"/>
  <c r="P35" i="8"/>
  <c r="R35" i="8"/>
  <c r="T35" i="8"/>
  <c r="V35" i="8"/>
  <c r="X35" i="8"/>
  <c r="Z35" i="8"/>
  <c r="AB35" i="8"/>
  <c r="AD35" i="8"/>
  <c r="AF35" i="8"/>
  <c r="AH35" i="8"/>
  <c r="AI35" i="8" s="1"/>
  <c r="AJ35" i="8" s="1"/>
  <c r="H36" i="8"/>
  <c r="J36" i="8"/>
  <c r="L36" i="8"/>
  <c r="N36" i="8"/>
  <c r="P36" i="8"/>
  <c r="R36" i="8"/>
  <c r="T36" i="8"/>
  <c r="V36" i="8"/>
  <c r="X36" i="8"/>
  <c r="Z36" i="8"/>
  <c r="AB36" i="8"/>
  <c r="AD36" i="8"/>
  <c r="AF36" i="8"/>
  <c r="AH36" i="8" s="1"/>
  <c r="H37" i="8"/>
  <c r="J37" i="8"/>
  <c r="L37" i="8"/>
  <c r="N37" i="8"/>
  <c r="P37" i="8"/>
  <c r="R37" i="8"/>
  <c r="T37" i="8"/>
  <c r="V37" i="8"/>
  <c r="X37" i="8"/>
  <c r="Z37" i="8"/>
  <c r="AB37" i="8"/>
  <c r="AD37" i="8"/>
  <c r="AF37" i="8"/>
  <c r="AH37" i="8"/>
  <c r="AI37" i="8"/>
  <c r="AJ37" i="8"/>
  <c r="H38" i="8"/>
  <c r="J38" i="8"/>
  <c r="L38" i="8"/>
  <c r="N38" i="8"/>
  <c r="P38" i="8"/>
  <c r="R38" i="8"/>
  <c r="T38" i="8"/>
  <c r="V38" i="8"/>
  <c r="X38" i="8"/>
  <c r="Z38" i="8"/>
  <c r="AB38" i="8"/>
  <c r="AD38" i="8"/>
  <c r="AF38" i="8"/>
  <c r="AH38" i="8"/>
  <c r="AI38" i="8" s="1"/>
  <c r="AJ38" i="8" s="1"/>
  <c r="H39" i="8"/>
  <c r="J39" i="8"/>
  <c r="L39" i="8"/>
  <c r="N39" i="8"/>
  <c r="P39" i="8"/>
  <c r="R39" i="8"/>
  <c r="T39" i="8"/>
  <c r="V39" i="8"/>
  <c r="X39" i="8"/>
  <c r="Z39" i="8"/>
  <c r="AB39" i="8"/>
  <c r="AD39" i="8"/>
  <c r="AF39" i="8"/>
  <c r="AH39" i="8" s="1"/>
  <c r="H40" i="8"/>
  <c r="J40" i="8"/>
  <c r="L40" i="8"/>
  <c r="N40" i="8"/>
  <c r="P40" i="8"/>
  <c r="R40" i="8"/>
  <c r="T40" i="8"/>
  <c r="V40" i="8"/>
  <c r="X40" i="8"/>
  <c r="Z40" i="8"/>
  <c r="AB40" i="8"/>
  <c r="AD40" i="8"/>
  <c r="AF40" i="8"/>
  <c r="AH40" i="8"/>
  <c r="AI40" i="8"/>
  <c r="AJ40" i="8"/>
  <c r="H41" i="8"/>
  <c r="J41" i="8"/>
  <c r="L41" i="8"/>
  <c r="N41" i="8"/>
  <c r="P41" i="8"/>
  <c r="R41" i="8"/>
  <c r="T41" i="8"/>
  <c r="V41" i="8"/>
  <c r="X41" i="8"/>
  <c r="Z41" i="8"/>
  <c r="AB41" i="8"/>
  <c r="AD41" i="8"/>
  <c r="AF41" i="8"/>
  <c r="AH41" i="8"/>
  <c r="AI41" i="8" s="1"/>
  <c r="AJ41" i="8" s="1"/>
  <c r="H42" i="8"/>
  <c r="J42" i="8"/>
  <c r="L42" i="8"/>
  <c r="N42" i="8"/>
  <c r="P42" i="8"/>
  <c r="R42" i="8"/>
  <c r="T42" i="8"/>
  <c r="V42" i="8"/>
  <c r="X42" i="8"/>
  <c r="Z42" i="8"/>
  <c r="AB42" i="8"/>
  <c r="AD42" i="8"/>
  <c r="AF42" i="8"/>
  <c r="AH42" i="8" s="1"/>
  <c r="H43" i="8"/>
  <c r="J43" i="8"/>
  <c r="L43" i="8"/>
  <c r="N43" i="8"/>
  <c r="P43" i="8"/>
  <c r="R43" i="8"/>
  <c r="T43" i="8"/>
  <c r="V43" i="8"/>
  <c r="X43" i="8"/>
  <c r="Z43" i="8"/>
  <c r="AB43" i="8"/>
  <c r="AD43" i="8"/>
  <c r="AF43" i="8"/>
  <c r="AH43" i="8"/>
  <c r="AI43" i="8"/>
  <c r="AJ43" i="8"/>
  <c r="H44" i="8"/>
  <c r="J44" i="8"/>
  <c r="L44" i="8"/>
  <c r="N44" i="8"/>
  <c r="P44" i="8"/>
  <c r="R44" i="8"/>
  <c r="T44" i="8"/>
  <c r="V44" i="8"/>
  <c r="X44" i="8"/>
  <c r="Z44" i="8"/>
  <c r="AB44" i="8"/>
  <c r="AD44" i="8"/>
  <c r="AF44" i="8"/>
  <c r="AH44" i="8"/>
  <c r="AI44" i="8" s="1"/>
  <c r="AJ44" i="8" s="1"/>
  <c r="H45" i="8"/>
  <c r="J45" i="8"/>
  <c r="L45" i="8"/>
  <c r="N45" i="8"/>
  <c r="P45" i="8"/>
  <c r="R45" i="8"/>
  <c r="T45" i="8"/>
  <c r="V45" i="8"/>
  <c r="X45" i="8"/>
  <c r="Z45" i="8"/>
  <c r="AB45" i="8"/>
  <c r="AD45" i="8"/>
  <c r="AF45" i="8"/>
  <c r="AH45" i="8" s="1"/>
  <c r="H46" i="8"/>
  <c r="J46" i="8"/>
  <c r="L46" i="8"/>
  <c r="N46" i="8"/>
  <c r="P46" i="8"/>
  <c r="R46" i="8"/>
  <c r="T46" i="8"/>
  <c r="V46" i="8"/>
  <c r="X46" i="8"/>
  <c r="Z46" i="8"/>
  <c r="AB46" i="8"/>
  <c r="AD46" i="8"/>
  <c r="AF46" i="8"/>
  <c r="AH46" i="8"/>
  <c r="AI46" i="8"/>
  <c r="AJ46" i="8"/>
  <c r="H47" i="8"/>
  <c r="J47" i="8"/>
  <c r="L47" i="8"/>
  <c r="N47" i="8"/>
  <c r="P47" i="8"/>
  <c r="R47" i="8"/>
  <c r="T47" i="8"/>
  <c r="V47" i="8"/>
  <c r="X47" i="8"/>
  <c r="Z47" i="8"/>
  <c r="AB47" i="8"/>
  <c r="AD47" i="8"/>
  <c r="AF47" i="8"/>
  <c r="AH47" i="8"/>
  <c r="AI47" i="8" s="1"/>
  <c r="AJ47" i="8" s="1"/>
  <c r="H48" i="8"/>
  <c r="J48" i="8"/>
  <c r="L48" i="8"/>
  <c r="N48" i="8"/>
  <c r="P48" i="8"/>
  <c r="R48" i="8"/>
  <c r="T48" i="8"/>
  <c r="V48" i="8"/>
  <c r="X48" i="8"/>
  <c r="Z48" i="8"/>
  <c r="AB48" i="8"/>
  <c r="AD48" i="8"/>
  <c r="AF48" i="8"/>
  <c r="AH48" i="8" s="1"/>
  <c r="H49" i="8"/>
  <c r="J49" i="8"/>
  <c r="L49" i="8"/>
  <c r="N49" i="8"/>
  <c r="P49" i="8"/>
  <c r="R49" i="8"/>
  <c r="T49" i="8"/>
  <c r="V49" i="8"/>
  <c r="X49" i="8"/>
  <c r="Z49" i="8"/>
  <c r="AB49" i="8"/>
  <c r="AD49" i="8"/>
  <c r="AF49" i="8"/>
  <c r="AH49" i="8"/>
  <c r="AI49" i="8"/>
  <c r="AJ49" i="8"/>
  <c r="H50" i="8"/>
  <c r="J50" i="8"/>
  <c r="L50" i="8"/>
  <c r="N50" i="8"/>
  <c r="P50" i="8"/>
  <c r="R50" i="8"/>
  <c r="T50" i="8"/>
  <c r="V50" i="8"/>
  <c r="X50" i="8"/>
  <c r="Z50" i="8"/>
  <c r="AB50" i="8"/>
  <c r="AD50" i="8"/>
  <c r="AF50" i="8"/>
  <c r="AH50" i="8"/>
  <c r="AI50" i="8" s="1"/>
  <c r="AJ50" i="8" s="1"/>
  <c r="H51" i="8"/>
  <c r="H106" i="8" s="1"/>
  <c r="J51" i="8"/>
  <c r="L51" i="8"/>
  <c r="N51" i="8"/>
  <c r="P51" i="8"/>
  <c r="R51" i="8"/>
  <c r="T51" i="8"/>
  <c r="V51" i="8"/>
  <c r="X51" i="8"/>
  <c r="Z51" i="8"/>
  <c r="AB51" i="8"/>
  <c r="AD51" i="8"/>
  <c r="AF51" i="8"/>
  <c r="AH51" i="8" s="1"/>
  <c r="H52" i="8"/>
  <c r="J52" i="8"/>
  <c r="L52" i="8"/>
  <c r="N52" i="8"/>
  <c r="P52" i="8"/>
  <c r="R52" i="8"/>
  <c r="T52" i="8"/>
  <c r="V52" i="8"/>
  <c r="X52" i="8"/>
  <c r="Z52" i="8"/>
  <c r="AB52" i="8"/>
  <c r="AD52" i="8"/>
  <c r="AF52" i="8"/>
  <c r="AH52" i="8"/>
  <c r="AI52" i="8"/>
  <c r="AJ52" i="8"/>
  <c r="H53" i="8"/>
  <c r="J53" i="8"/>
  <c r="L53" i="8"/>
  <c r="N53" i="8"/>
  <c r="P53" i="8"/>
  <c r="R53" i="8"/>
  <c r="T53" i="8"/>
  <c r="V53" i="8"/>
  <c r="X53" i="8"/>
  <c r="Z53" i="8"/>
  <c r="AB53" i="8"/>
  <c r="AD53" i="8"/>
  <c r="AF53" i="8"/>
  <c r="AH53" i="8"/>
  <c r="AI53" i="8" s="1"/>
  <c r="AJ53" i="8" s="1"/>
  <c r="H54" i="8"/>
  <c r="J54" i="8"/>
  <c r="L54" i="8"/>
  <c r="N54" i="8"/>
  <c r="P54" i="8"/>
  <c r="R54" i="8"/>
  <c r="T54" i="8"/>
  <c r="V54" i="8"/>
  <c r="X54" i="8"/>
  <c r="Z54" i="8"/>
  <c r="AB54" i="8"/>
  <c r="AD54" i="8"/>
  <c r="AF54" i="8"/>
  <c r="AH54" i="8" s="1"/>
  <c r="H55" i="8"/>
  <c r="J55" i="8"/>
  <c r="L55" i="8"/>
  <c r="N55" i="8"/>
  <c r="P55" i="8"/>
  <c r="R55" i="8"/>
  <c r="T55" i="8"/>
  <c r="V55" i="8"/>
  <c r="X55" i="8"/>
  <c r="Z55" i="8"/>
  <c r="AB55" i="8"/>
  <c r="AD55" i="8"/>
  <c r="AF55" i="8"/>
  <c r="AH55" i="8"/>
  <c r="AI55" i="8"/>
  <c r="AJ55" i="8"/>
  <c r="H56" i="8"/>
  <c r="J56" i="8"/>
  <c r="L56" i="8"/>
  <c r="N56" i="8"/>
  <c r="P56" i="8"/>
  <c r="R56" i="8"/>
  <c r="T56" i="8"/>
  <c r="V56" i="8"/>
  <c r="X56" i="8"/>
  <c r="Z56" i="8"/>
  <c r="AB56" i="8"/>
  <c r="AD56" i="8"/>
  <c r="AF56" i="8"/>
  <c r="AH56" i="8"/>
  <c r="AI56" i="8" s="1"/>
  <c r="AJ56" i="8" s="1"/>
  <c r="H57" i="8"/>
  <c r="J57" i="8"/>
  <c r="L57" i="8"/>
  <c r="N57" i="8"/>
  <c r="P57" i="8"/>
  <c r="R57" i="8"/>
  <c r="T57" i="8"/>
  <c r="V57" i="8"/>
  <c r="X57" i="8"/>
  <c r="Z57" i="8"/>
  <c r="AB57" i="8"/>
  <c r="AD57" i="8"/>
  <c r="AF57" i="8"/>
  <c r="AH57" i="8" s="1"/>
  <c r="H58" i="8"/>
  <c r="J58" i="8"/>
  <c r="L58" i="8"/>
  <c r="N58" i="8"/>
  <c r="P58" i="8"/>
  <c r="R58" i="8"/>
  <c r="T58" i="8"/>
  <c r="V58" i="8"/>
  <c r="X58" i="8"/>
  <c r="Z58" i="8"/>
  <c r="AB58" i="8"/>
  <c r="AD58" i="8"/>
  <c r="AF58" i="8"/>
  <c r="AH58" i="8"/>
  <c r="AI58" i="8"/>
  <c r="AJ58" i="8"/>
  <c r="H59" i="8"/>
  <c r="J59" i="8"/>
  <c r="L59" i="8"/>
  <c r="N59" i="8"/>
  <c r="P59" i="8"/>
  <c r="R59" i="8"/>
  <c r="T59" i="8"/>
  <c r="V59" i="8"/>
  <c r="X59" i="8"/>
  <c r="Z59" i="8"/>
  <c r="AB59" i="8"/>
  <c r="AD59" i="8"/>
  <c r="AF59" i="8"/>
  <c r="AH59" i="8"/>
  <c r="AI59" i="8" s="1"/>
  <c r="AJ59" i="8" s="1"/>
  <c r="H60" i="8"/>
  <c r="J60" i="8"/>
  <c r="L60" i="8"/>
  <c r="N60" i="8"/>
  <c r="P60" i="8"/>
  <c r="R60" i="8"/>
  <c r="T60" i="8"/>
  <c r="V60" i="8"/>
  <c r="X60" i="8"/>
  <c r="Z60" i="8"/>
  <c r="AB60" i="8"/>
  <c r="AD60" i="8"/>
  <c r="AF60" i="8"/>
  <c r="AH60" i="8" s="1"/>
  <c r="H61" i="8"/>
  <c r="J61" i="8"/>
  <c r="L61" i="8"/>
  <c r="N61" i="8"/>
  <c r="P61" i="8"/>
  <c r="R61" i="8"/>
  <c r="T61" i="8"/>
  <c r="V61" i="8"/>
  <c r="X61" i="8"/>
  <c r="Z61" i="8"/>
  <c r="AB61" i="8"/>
  <c r="AD61" i="8"/>
  <c r="AF61" i="8"/>
  <c r="AH61" i="8"/>
  <c r="AI61" i="8"/>
  <c r="AJ61" i="8"/>
  <c r="H62" i="8"/>
  <c r="J62" i="8"/>
  <c r="L62" i="8"/>
  <c r="N62" i="8"/>
  <c r="P62" i="8"/>
  <c r="R62" i="8"/>
  <c r="T62" i="8"/>
  <c r="V62" i="8"/>
  <c r="X62" i="8"/>
  <c r="Z62" i="8"/>
  <c r="AB62" i="8"/>
  <c r="AD62" i="8"/>
  <c r="AF62" i="8"/>
  <c r="AH62" i="8"/>
  <c r="AI62" i="8" s="1"/>
  <c r="AJ62" i="8" s="1"/>
  <c r="H63" i="8"/>
  <c r="J63" i="8"/>
  <c r="L63" i="8"/>
  <c r="N63" i="8"/>
  <c r="P63" i="8"/>
  <c r="R63" i="8"/>
  <c r="T63" i="8"/>
  <c r="V63" i="8"/>
  <c r="X63" i="8"/>
  <c r="Z63" i="8"/>
  <c r="AB63" i="8"/>
  <c r="AD63" i="8"/>
  <c r="AF63" i="8"/>
  <c r="AH63" i="8" s="1"/>
  <c r="H64" i="8"/>
  <c r="J64" i="8"/>
  <c r="L64" i="8"/>
  <c r="N64" i="8"/>
  <c r="P64" i="8"/>
  <c r="R64" i="8"/>
  <c r="T64" i="8"/>
  <c r="V64" i="8"/>
  <c r="X64" i="8"/>
  <c r="Z64" i="8"/>
  <c r="AB64" i="8"/>
  <c r="AD64" i="8"/>
  <c r="AF64" i="8"/>
  <c r="AH64" i="8"/>
  <c r="AI64" i="8"/>
  <c r="AJ64" i="8"/>
  <c r="H65" i="8"/>
  <c r="J65" i="8"/>
  <c r="L65" i="8"/>
  <c r="N65" i="8"/>
  <c r="P65" i="8"/>
  <c r="R65" i="8"/>
  <c r="T65" i="8"/>
  <c r="V65" i="8"/>
  <c r="X65" i="8"/>
  <c r="Z65" i="8"/>
  <c r="AB65" i="8"/>
  <c r="AD65" i="8"/>
  <c r="AF65" i="8"/>
  <c r="AH65" i="8"/>
  <c r="AI65" i="8" s="1"/>
  <c r="AJ65" i="8" s="1"/>
  <c r="H66" i="8"/>
  <c r="J66" i="8"/>
  <c r="L66" i="8"/>
  <c r="N66" i="8"/>
  <c r="P66" i="8"/>
  <c r="R66" i="8"/>
  <c r="T66" i="8"/>
  <c r="V66" i="8"/>
  <c r="X66" i="8"/>
  <c r="Z66" i="8"/>
  <c r="AB66" i="8"/>
  <c r="AD66" i="8"/>
  <c r="AF66" i="8"/>
  <c r="AH66" i="8" s="1"/>
  <c r="H67" i="8"/>
  <c r="J67" i="8"/>
  <c r="L67" i="8"/>
  <c r="N67" i="8"/>
  <c r="P67" i="8"/>
  <c r="R67" i="8"/>
  <c r="T67" i="8"/>
  <c r="V67" i="8"/>
  <c r="X67" i="8"/>
  <c r="Z67" i="8"/>
  <c r="AB67" i="8"/>
  <c r="AD67" i="8"/>
  <c r="AF67" i="8"/>
  <c r="AH67" i="8"/>
  <c r="AI67" i="8"/>
  <c r="AJ67" i="8"/>
  <c r="H68" i="8"/>
  <c r="J68" i="8"/>
  <c r="L68" i="8"/>
  <c r="N68" i="8"/>
  <c r="P68" i="8"/>
  <c r="R68" i="8"/>
  <c r="T68" i="8"/>
  <c r="V68" i="8"/>
  <c r="X68" i="8"/>
  <c r="Z68" i="8"/>
  <c r="AB68" i="8"/>
  <c r="AD68" i="8"/>
  <c r="AF68" i="8"/>
  <c r="AH68" i="8"/>
  <c r="AI68" i="8" s="1"/>
  <c r="AJ68" i="8" s="1"/>
  <c r="H69" i="8"/>
  <c r="J69" i="8"/>
  <c r="L69" i="8"/>
  <c r="N69" i="8"/>
  <c r="P69" i="8"/>
  <c r="R69" i="8"/>
  <c r="T69" i="8"/>
  <c r="V69" i="8"/>
  <c r="X69" i="8"/>
  <c r="Z69" i="8"/>
  <c r="AB69" i="8"/>
  <c r="AD69" i="8"/>
  <c r="AF69" i="8"/>
  <c r="AH69" i="8" s="1"/>
  <c r="H70" i="8"/>
  <c r="J70" i="8"/>
  <c r="L70" i="8"/>
  <c r="N70" i="8"/>
  <c r="P70" i="8"/>
  <c r="R70" i="8"/>
  <c r="T70" i="8"/>
  <c r="V70" i="8"/>
  <c r="X70" i="8"/>
  <c r="Z70" i="8"/>
  <c r="AB70" i="8"/>
  <c r="AD70" i="8"/>
  <c r="AF70" i="8"/>
  <c r="AH70" i="8"/>
  <c r="AI70" i="8"/>
  <c r="AJ70" i="8"/>
  <c r="H71" i="8"/>
  <c r="J71" i="8"/>
  <c r="L71" i="8"/>
  <c r="N71" i="8"/>
  <c r="P71" i="8"/>
  <c r="R71" i="8"/>
  <c r="T71" i="8"/>
  <c r="V71" i="8"/>
  <c r="X71" i="8"/>
  <c r="Z71" i="8"/>
  <c r="AB71" i="8"/>
  <c r="AD71" i="8"/>
  <c r="AF71" i="8"/>
  <c r="AH71" i="8"/>
  <c r="AI71" i="8" s="1"/>
  <c r="AJ71" i="8" s="1"/>
  <c r="H72" i="8"/>
  <c r="J72" i="8"/>
  <c r="L72" i="8"/>
  <c r="N72" i="8"/>
  <c r="P72" i="8"/>
  <c r="R72" i="8"/>
  <c r="T72" i="8"/>
  <c r="V72" i="8"/>
  <c r="X72" i="8"/>
  <c r="Z72" i="8"/>
  <c r="AB72" i="8"/>
  <c r="AD72" i="8"/>
  <c r="AF72" i="8"/>
  <c r="AH72" i="8" s="1"/>
  <c r="H73" i="8"/>
  <c r="J73" i="8"/>
  <c r="L73" i="8"/>
  <c r="N73" i="8"/>
  <c r="P73" i="8"/>
  <c r="R73" i="8"/>
  <c r="T73" i="8"/>
  <c r="V73" i="8"/>
  <c r="X73" i="8"/>
  <c r="Z73" i="8"/>
  <c r="AB73" i="8"/>
  <c r="AD73" i="8"/>
  <c r="AF73" i="8"/>
  <c r="AH73" i="8"/>
  <c r="AI73" i="8"/>
  <c r="AJ73" i="8"/>
  <c r="H74" i="8"/>
  <c r="J74" i="8"/>
  <c r="L74" i="8"/>
  <c r="N74" i="8"/>
  <c r="P74" i="8"/>
  <c r="P106" i="8" s="1"/>
  <c r="C135" i="10" s="1"/>
  <c r="R74" i="8"/>
  <c r="T74" i="8"/>
  <c r="V74" i="8"/>
  <c r="X74" i="8"/>
  <c r="Z74" i="8"/>
  <c r="AB74" i="8"/>
  <c r="AD74" i="8"/>
  <c r="AF74" i="8"/>
  <c r="AH74" i="8"/>
  <c r="AI74" i="8" s="1"/>
  <c r="AJ74" i="8" s="1"/>
  <c r="H75" i="8"/>
  <c r="J75" i="8"/>
  <c r="L75" i="8"/>
  <c r="N75" i="8"/>
  <c r="P75" i="8"/>
  <c r="R75" i="8"/>
  <c r="T75" i="8"/>
  <c r="V75" i="8"/>
  <c r="X75" i="8"/>
  <c r="Z75" i="8"/>
  <c r="AB75" i="8"/>
  <c r="AD75" i="8"/>
  <c r="AF75" i="8"/>
  <c r="AH75" i="8" s="1"/>
  <c r="H76" i="8"/>
  <c r="J76" i="8"/>
  <c r="L76" i="8"/>
  <c r="N76" i="8"/>
  <c r="P76" i="8"/>
  <c r="R76" i="8"/>
  <c r="T76" i="8"/>
  <c r="V76" i="8"/>
  <c r="X76" i="8"/>
  <c r="Z76" i="8"/>
  <c r="AB76" i="8"/>
  <c r="AD76" i="8"/>
  <c r="AF76" i="8"/>
  <c r="AH76" i="8"/>
  <c r="AI76" i="8"/>
  <c r="AJ76" i="8"/>
  <c r="H77" i="8"/>
  <c r="J77" i="8"/>
  <c r="L77" i="8"/>
  <c r="N77" i="8"/>
  <c r="P77" i="8"/>
  <c r="R77" i="8"/>
  <c r="T77" i="8"/>
  <c r="V77" i="8"/>
  <c r="X77" i="8"/>
  <c r="Z77" i="8"/>
  <c r="AB77" i="8"/>
  <c r="AD77" i="8"/>
  <c r="AF77" i="8"/>
  <c r="AH77" i="8"/>
  <c r="AI77" i="8" s="1"/>
  <c r="AJ77" i="8" s="1"/>
  <c r="H78" i="8"/>
  <c r="J78" i="8"/>
  <c r="L78" i="8"/>
  <c r="N78" i="8"/>
  <c r="P78" i="8"/>
  <c r="R78" i="8"/>
  <c r="T78" i="8"/>
  <c r="V78" i="8"/>
  <c r="X78" i="8"/>
  <c r="Z78" i="8"/>
  <c r="AB78" i="8"/>
  <c r="AD78" i="8"/>
  <c r="AF78" i="8"/>
  <c r="AH78" i="8" s="1"/>
  <c r="H79" i="8"/>
  <c r="J79" i="8"/>
  <c r="L79" i="8"/>
  <c r="N79" i="8"/>
  <c r="P79" i="8"/>
  <c r="R79" i="8"/>
  <c r="T79" i="8"/>
  <c r="V79" i="8"/>
  <c r="X79" i="8"/>
  <c r="Z79" i="8"/>
  <c r="AB79" i="8"/>
  <c r="AD79" i="8"/>
  <c r="AF79" i="8"/>
  <c r="AH79" i="8"/>
  <c r="AI79" i="8"/>
  <c r="AJ79" i="8"/>
  <c r="H80" i="8"/>
  <c r="J80" i="8"/>
  <c r="L80" i="8"/>
  <c r="N80" i="8"/>
  <c r="P80" i="8"/>
  <c r="R80" i="8"/>
  <c r="T80" i="8"/>
  <c r="V80" i="8"/>
  <c r="X80" i="8"/>
  <c r="Z80" i="8"/>
  <c r="AB80" i="8"/>
  <c r="AD80" i="8"/>
  <c r="AF80" i="8"/>
  <c r="AH80" i="8"/>
  <c r="AI80" i="8" s="1"/>
  <c r="AJ80" i="8" s="1"/>
  <c r="H81" i="8"/>
  <c r="J81" i="8"/>
  <c r="L81" i="8"/>
  <c r="N81" i="8"/>
  <c r="P81" i="8"/>
  <c r="R81" i="8"/>
  <c r="T81" i="8"/>
  <c r="V81" i="8"/>
  <c r="X81" i="8"/>
  <c r="Z81" i="8"/>
  <c r="AB81" i="8"/>
  <c r="AD81" i="8"/>
  <c r="AF81" i="8"/>
  <c r="AH81" i="8" s="1"/>
  <c r="H82" i="8"/>
  <c r="J82" i="8"/>
  <c r="L82" i="8"/>
  <c r="N82" i="8"/>
  <c r="P82" i="8"/>
  <c r="R82" i="8"/>
  <c r="T82" i="8"/>
  <c r="V82" i="8"/>
  <c r="X82" i="8"/>
  <c r="Z82" i="8"/>
  <c r="AB82" i="8"/>
  <c r="AD82" i="8"/>
  <c r="AF82" i="8"/>
  <c r="AH82" i="8"/>
  <c r="AI82" i="8"/>
  <c r="AJ82" i="8"/>
  <c r="H83" i="8"/>
  <c r="J83" i="8"/>
  <c r="L83" i="8"/>
  <c r="N83" i="8"/>
  <c r="P83" i="8"/>
  <c r="R83" i="8"/>
  <c r="T83" i="8"/>
  <c r="V83" i="8"/>
  <c r="X83" i="8"/>
  <c r="Z83" i="8"/>
  <c r="AB83" i="8"/>
  <c r="AD83" i="8"/>
  <c r="AF83" i="8"/>
  <c r="AH83" i="8"/>
  <c r="AI83" i="8" s="1"/>
  <c r="AJ83" i="8" s="1"/>
  <c r="H84" i="8"/>
  <c r="J84" i="8"/>
  <c r="L84" i="8"/>
  <c r="N84" i="8"/>
  <c r="P84" i="8"/>
  <c r="R84" i="8"/>
  <c r="T84" i="8"/>
  <c r="V84" i="8"/>
  <c r="X84" i="8"/>
  <c r="Z84" i="8"/>
  <c r="AB84" i="8"/>
  <c r="AD84" i="8"/>
  <c r="AF84" i="8"/>
  <c r="AH84" i="8" s="1"/>
  <c r="H85" i="8"/>
  <c r="J85" i="8"/>
  <c r="L85" i="8"/>
  <c r="N85" i="8"/>
  <c r="P85" i="8"/>
  <c r="R85" i="8"/>
  <c r="T85" i="8"/>
  <c r="V85" i="8"/>
  <c r="X85" i="8"/>
  <c r="Z85" i="8"/>
  <c r="AB85" i="8"/>
  <c r="AD85" i="8"/>
  <c r="AF85" i="8"/>
  <c r="AH85" i="8"/>
  <c r="AI85" i="8"/>
  <c r="AJ85" i="8"/>
  <c r="H86" i="8"/>
  <c r="J86" i="8"/>
  <c r="L86" i="8"/>
  <c r="N86" i="8"/>
  <c r="P86" i="8"/>
  <c r="R86" i="8"/>
  <c r="T86" i="8"/>
  <c r="V86" i="8"/>
  <c r="X86" i="8"/>
  <c r="Z86" i="8"/>
  <c r="AB86" i="8"/>
  <c r="AD86" i="8"/>
  <c r="AF86" i="8"/>
  <c r="AH86" i="8"/>
  <c r="AI86" i="8" s="1"/>
  <c r="AJ86" i="8" s="1"/>
  <c r="H87" i="8"/>
  <c r="J87" i="8"/>
  <c r="L87" i="8"/>
  <c r="N87" i="8"/>
  <c r="P87" i="8"/>
  <c r="R87" i="8"/>
  <c r="T87" i="8"/>
  <c r="V87" i="8"/>
  <c r="X87" i="8"/>
  <c r="Z87" i="8"/>
  <c r="AB87" i="8"/>
  <c r="AD87" i="8"/>
  <c r="AF87" i="8"/>
  <c r="AH87" i="8" s="1"/>
  <c r="H88" i="8"/>
  <c r="J88" i="8"/>
  <c r="L88" i="8"/>
  <c r="N88" i="8"/>
  <c r="P88" i="8"/>
  <c r="R88" i="8"/>
  <c r="T88" i="8"/>
  <c r="V88" i="8"/>
  <c r="X88" i="8"/>
  <c r="Z88" i="8"/>
  <c r="AB88" i="8"/>
  <c r="AD88" i="8"/>
  <c r="AF88" i="8"/>
  <c r="AH88" i="8"/>
  <c r="AI88" i="8"/>
  <c r="AJ88" i="8"/>
  <c r="H89" i="8"/>
  <c r="J89" i="8"/>
  <c r="L89" i="8"/>
  <c r="N89" i="8"/>
  <c r="P89" i="8"/>
  <c r="R89" i="8"/>
  <c r="T89" i="8"/>
  <c r="V89" i="8"/>
  <c r="X89" i="8"/>
  <c r="Z89" i="8"/>
  <c r="AB89" i="8"/>
  <c r="AD89" i="8"/>
  <c r="AF89" i="8"/>
  <c r="AH89" i="8"/>
  <c r="AI89" i="8" s="1"/>
  <c r="AJ89" i="8" s="1"/>
  <c r="H90" i="8"/>
  <c r="J90" i="8"/>
  <c r="L90" i="8"/>
  <c r="N90" i="8"/>
  <c r="P90" i="8"/>
  <c r="R90" i="8"/>
  <c r="T90" i="8"/>
  <c r="V90" i="8"/>
  <c r="X90" i="8"/>
  <c r="Z90" i="8"/>
  <c r="AB90" i="8"/>
  <c r="AD90" i="8"/>
  <c r="AF90" i="8"/>
  <c r="AH90" i="8" s="1"/>
  <c r="H91" i="8"/>
  <c r="J91" i="8"/>
  <c r="L91" i="8"/>
  <c r="N91" i="8"/>
  <c r="P91" i="8"/>
  <c r="R91" i="8"/>
  <c r="T91" i="8"/>
  <c r="V91" i="8"/>
  <c r="X91" i="8"/>
  <c r="Z91" i="8"/>
  <c r="AB91" i="8"/>
  <c r="AD91" i="8"/>
  <c r="AF91" i="8"/>
  <c r="AH91" i="8"/>
  <c r="AI91" i="8"/>
  <c r="AJ91" i="8"/>
  <c r="H92" i="8"/>
  <c r="J92" i="8"/>
  <c r="L92" i="8"/>
  <c r="N92" i="8"/>
  <c r="P92" i="8"/>
  <c r="R92" i="8"/>
  <c r="T92" i="8"/>
  <c r="V92" i="8"/>
  <c r="X92" i="8"/>
  <c r="Z92" i="8"/>
  <c r="AB92" i="8"/>
  <c r="AD92" i="8"/>
  <c r="AF92" i="8"/>
  <c r="AH92" i="8"/>
  <c r="AI92" i="8" s="1"/>
  <c r="AJ92" i="8" s="1"/>
  <c r="H93" i="8"/>
  <c r="J93" i="8"/>
  <c r="L93" i="8"/>
  <c r="N93" i="8"/>
  <c r="P93" i="8"/>
  <c r="R93" i="8"/>
  <c r="T93" i="8"/>
  <c r="V93" i="8"/>
  <c r="X93" i="8"/>
  <c r="Z93" i="8"/>
  <c r="AB93" i="8"/>
  <c r="AD93" i="8"/>
  <c r="AF93" i="8"/>
  <c r="AH93" i="8" s="1"/>
  <c r="H94" i="8"/>
  <c r="J94" i="8"/>
  <c r="L94" i="8"/>
  <c r="N94" i="8"/>
  <c r="P94" i="8"/>
  <c r="R94" i="8"/>
  <c r="T94" i="8"/>
  <c r="V94" i="8"/>
  <c r="X94" i="8"/>
  <c r="Z94" i="8"/>
  <c r="AB94" i="8"/>
  <c r="AD94" i="8"/>
  <c r="AF94" i="8"/>
  <c r="AH94" i="8" s="1"/>
  <c r="H95" i="8"/>
  <c r="J95" i="8"/>
  <c r="L95" i="8"/>
  <c r="N95" i="8"/>
  <c r="P95" i="8"/>
  <c r="R95" i="8"/>
  <c r="T95" i="8"/>
  <c r="V95" i="8"/>
  <c r="X95" i="8"/>
  <c r="Z95" i="8"/>
  <c r="AB95" i="8"/>
  <c r="AD95" i="8"/>
  <c r="AF95" i="8"/>
  <c r="AH95" i="8"/>
  <c r="AI95" i="8" s="1"/>
  <c r="AJ95" i="8" s="1"/>
  <c r="H96" i="8"/>
  <c r="J96" i="8"/>
  <c r="L96" i="8"/>
  <c r="N96" i="8"/>
  <c r="P96" i="8"/>
  <c r="R96" i="8"/>
  <c r="T96" i="8"/>
  <c r="V96" i="8"/>
  <c r="X96" i="8"/>
  <c r="Z96" i="8"/>
  <c r="AB96" i="8"/>
  <c r="AD96" i="8"/>
  <c r="AF96" i="8"/>
  <c r="AH96" i="8" s="1"/>
  <c r="H97" i="8"/>
  <c r="J97" i="8"/>
  <c r="L97" i="8"/>
  <c r="N97" i="8"/>
  <c r="P97" i="8"/>
  <c r="R97" i="8"/>
  <c r="T97" i="8"/>
  <c r="V97" i="8"/>
  <c r="X97" i="8"/>
  <c r="Z97" i="8"/>
  <c r="AB97" i="8"/>
  <c r="AD97" i="8"/>
  <c r="AF97" i="8"/>
  <c r="AH97" i="8" s="1"/>
  <c r="H98" i="8"/>
  <c r="J98" i="8"/>
  <c r="L98" i="8"/>
  <c r="N98" i="8"/>
  <c r="P98" i="8"/>
  <c r="R98" i="8"/>
  <c r="T98" i="8"/>
  <c r="V98" i="8"/>
  <c r="X98" i="8"/>
  <c r="Z98" i="8"/>
  <c r="AB98" i="8"/>
  <c r="AD98" i="8"/>
  <c r="AF98" i="8"/>
  <c r="AH98" i="8"/>
  <c r="AI98" i="8" s="1"/>
  <c r="AJ98" i="8" s="1"/>
  <c r="H99" i="8"/>
  <c r="J99" i="8"/>
  <c r="L99" i="8"/>
  <c r="N99" i="8"/>
  <c r="P99" i="8"/>
  <c r="R99" i="8"/>
  <c r="T99" i="8"/>
  <c r="V99" i="8"/>
  <c r="X99" i="8"/>
  <c r="Z99" i="8"/>
  <c r="AB99" i="8"/>
  <c r="AD99" i="8"/>
  <c r="AF99" i="8"/>
  <c r="AH99" i="8" s="1"/>
  <c r="H100" i="8"/>
  <c r="J100" i="8"/>
  <c r="L100" i="8"/>
  <c r="N100" i="8"/>
  <c r="P100" i="8"/>
  <c r="R100" i="8"/>
  <c r="T100" i="8"/>
  <c r="V100" i="8"/>
  <c r="X100" i="8"/>
  <c r="Z100" i="8"/>
  <c r="AB100" i="8"/>
  <c r="AD100" i="8"/>
  <c r="AF100" i="8"/>
  <c r="AH100" i="8" s="1"/>
  <c r="H101" i="8"/>
  <c r="J101" i="8"/>
  <c r="L101" i="8"/>
  <c r="N101" i="8"/>
  <c r="P101" i="8"/>
  <c r="R101" i="8"/>
  <c r="T101" i="8"/>
  <c r="V101" i="8"/>
  <c r="X101" i="8"/>
  <c r="Z101" i="8"/>
  <c r="AB101" i="8"/>
  <c r="AD101" i="8"/>
  <c r="AF101" i="8"/>
  <c r="AH101" i="8"/>
  <c r="AI101" i="8" s="1"/>
  <c r="AJ101" i="8" s="1"/>
  <c r="H102" i="8"/>
  <c r="J102" i="8"/>
  <c r="L102" i="8"/>
  <c r="N102" i="8"/>
  <c r="P102" i="8"/>
  <c r="R102" i="8"/>
  <c r="T102" i="8"/>
  <c r="V102" i="8"/>
  <c r="X102" i="8"/>
  <c r="Z102" i="8"/>
  <c r="AB102" i="8"/>
  <c r="AD102" i="8"/>
  <c r="AF102" i="8"/>
  <c r="AH102" i="8" s="1"/>
  <c r="H103" i="8"/>
  <c r="J103" i="8"/>
  <c r="L103" i="8"/>
  <c r="N103" i="8"/>
  <c r="P103" i="8"/>
  <c r="R103" i="8"/>
  <c r="T103" i="8"/>
  <c r="V103" i="8"/>
  <c r="X103" i="8"/>
  <c r="Z103" i="8"/>
  <c r="AB103" i="8"/>
  <c r="AD103" i="8"/>
  <c r="AF103" i="8"/>
  <c r="AH103" i="8" s="1"/>
  <c r="H104" i="8"/>
  <c r="J104" i="8"/>
  <c r="L104" i="8"/>
  <c r="N104" i="8"/>
  <c r="P104" i="8"/>
  <c r="R104" i="8"/>
  <c r="T104" i="8"/>
  <c r="V104" i="8"/>
  <c r="X104" i="8"/>
  <c r="Z104" i="8"/>
  <c r="AB104" i="8"/>
  <c r="AD104" i="8"/>
  <c r="AF104" i="8"/>
  <c r="AH104" i="8"/>
  <c r="AI104" i="8" s="1"/>
  <c r="AJ104" i="8" s="1"/>
  <c r="H105" i="8"/>
  <c r="J105" i="8"/>
  <c r="L105" i="8"/>
  <c r="N105" i="8"/>
  <c r="P105" i="8"/>
  <c r="R105" i="8"/>
  <c r="T105" i="8"/>
  <c r="V105" i="8"/>
  <c r="X105" i="8"/>
  <c r="Z105" i="8"/>
  <c r="AB105" i="8"/>
  <c r="AD105" i="8"/>
  <c r="AF105" i="8"/>
  <c r="AH105" i="8" s="1"/>
  <c r="G106" i="8"/>
  <c r="I106" i="8"/>
  <c r="AF106" i="8" s="1"/>
  <c r="K106" i="8"/>
  <c r="L106" i="8"/>
  <c r="C133" i="10" s="1"/>
  <c r="M106" i="8"/>
  <c r="B134" i="10" s="1"/>
  <c r="N106" i="8"/>
  <c r="C134" i="10" s="1"/>
  <c r="O106" i="8"/>
  <c r="B135" i="10" s="1"/>
  <c r="Q106" i="8"/>
  <c r="S106" i="8"/>
  <c r="U106" i="8"/>
  <c r="W106" i="8"/>
  <c r="X106" i="8"/>
  <c r="C139" i="10" s="1"/>
  <c r="D139" i="10" s="1"/>
  <c r="E139" i="10" s="1"/>
  <c r="Y106" i="8"/>
  <c r="B140" i="10" s="1"/>
  <c r="Z106" i="8"/>
  <c r="C140" i="10" s="1"/>
  <c r="D140" i="10" s="1"/>
  <c r="E140" i="10" s="1"/>
  <c r="AA106" i="8"/>
  <c r="B141" i="10" s="1"/>
  <c r="AC106" i="8"/>
  <c r="A128" i="10"/>
  <c r="B142" i="10"/>
  <c r="B139" i="10"/>
  <c r="B138" i="10"/>
  <c r="B137" i="10"/>
  <c r="B136" i="10"/>
  <c r="B133" i="10"/>
  <c r="B132" i="10"/>
  <c r="B131" i="10"/>
  <c r="A140" i="10"/>
  <c r="A142" i="10"/>
  <c r="A141" i="10"/>
  <c r="A139" i="10"/>
  <c r="A138" i="10"/>
  <c r="A137" i="10"/>
  <c r="A136" i="10"/>
  <c r="A135" i="10"/>
  <c r="A134" i="10"/>
  <c r="A133" i="10"/>
  <c r="A131" i="10"/>
  <c r="A132" i="10"/>
  <c r="A122" i="10"/>
  <c r="C124" i="10"/>
  <c r="D124" i="10" s="1"/>
  <c r="E124" i="10" s="1"/>
  <c r="B124" i="10"/>
  <c r="C123" i="10"/>
  <c r="B123" i="10"/>
  <c r="C122" i="10"/>
  <c r="D122" i="10" s="1"/>
  <c r="E122" i="10" s="1"/>
  <c r="B122" i="10"/>
  <c r="C121" i="10"/>
  <c r="D121" i="10" s="1"/>
  <c r="E121" i="10" s="1"/>
  <c r="B121" i="10"/>
  <c r="C120" i="10"/>
  <c r="D120" i="10" s="1"/>
  <c r="E120" i="10" s="1"/>
  <c r="B120" i="10"/>
  <c r="C119" i="10"/>
  <c r="D119" i="10" s="1"/>
  <c r="E119" i="10" s="1"/>
  <c r="B119" i="10"/>
  <c r="C118" i="10"/>
  <c r="B118" i="10"/>
  <c r="C117" i="10"/>
  <c r="D117" i="10" s="1"/>
  <c r="E117" i="10" s="1"/>
  <c r="B117" i="10"/>
  <c r="C116" i="10"/>
  <c r="D116" i="10" s="1"/>
  <c r="E116" i="10" s="1"/>
  <c r="B116" i="10"/>
  <c r="C115" i="10"/>
  <c r="D115" i="10" s="1"/>
  <c r="E115" i="10" s="1"/>
  <c r="B115" i="10"/>
  <c r="C114" i="10"/>
  <c r="B114" i="10"/>
  <c r="C113" i="10"/>
  <c r="B113" i="10"/>
  <c r="A124" i="10"/>
  <c r="A123" i="10"/>
  <c r="A121" i="10"/>
  <c r="A120" i="10"/>
  <c r="A119" i="10"/>
  <c r="A118" i="10"/>
  <c r="A117" i="10"/>
  <c r="A116" i="10"/>
  <c r="A115" i="10"/>
  <c r="A113" i="10"/>
  <c r="A114" i="10"/>
  <c r="A110" i="10"/>
  <c r="C106" i="10"/>
  <c r="B106" i="10"/>
  <c r="C105" i="10"/>
  <c r="B105" i="10"/>
  <c r="C104" i="10"/>
  <c r="D104" i="10" s="1"/>
  <c r="E104" i="10" s="1"/>
  <c r="B104" i="10"/>
  <c r="C103" i="10"/>
  <c r="D103" i="10" s="1"/>
  <c r="E103" i="10" s="1"/>
  <c r="B103" i="10"/>
  <c r="C102" i="10"/>
  <c r="D102" i="10" s="1"/>
  <c r="E102" i="10" s="1"/>
  <c r="B102" i="10"/>
  <c r="C101" i="10"/>
  <c r="B101" i="10"/>
  <c r="C100" i="10"/>
  <c r="D100" i="10" s="1"/>
  <c r="E100" i="10" s="1"/>
  <c r="B100" i="10"/>
  <c r="C99" i="10"/>
  <c r="D99" i="10" s="1"/>
  <c r="E99" i="10" s="1"/>
  <c r="B99" i="10"/>
  <c r="C98" i="10"/>
  <c r="D98" i="10" s="1"/>
  <c r="E98" i="10" s="1"/>
  <c r="B98" i="10"/>
  <c r="C97" i="10"/>
  <c r="D97" i="10" s="1"/>
  <c r="E97" i="10" s="1"/>
  <c r="B97" i="10"/>
  <c r="C96" i="10"/>
  <c r="B96" i="10"/>
  <c r="C95" i="10"/>
  <c r="B95" i="10"/>
  <c r="A106" i="10"/>
  <c r="A105" i="10"/>
  <c r="A104" i="10"/>
  <c r="A103" i="10"/>
  <c r="A102" i="10"/>
  <c r="A101" i="10"/>
  <c r="A100" i="10"/>
  <c r="A99" i="10"/>
  <c r="A98" i="10"/>
  <c r="A97" i="10"/>
  <c r="A96" i="10"/>
  <c r="A95" i="10"/>
  <c r="A92" i="10"/>
  <c r="C88" i="10"/>
  <c r="D88" i="10" s="1"/>
  <c r="E88" i="10" s="1"/>
  <c r="B88" i="10"/>
  <c r="C87" i="10"/>
  <c r="B87" i="10"/>
  <c r="C86" i="10"/>
  <c r="B86" i="10"/>
  <c r="C85" i="10"/>
  <c r="B85" i="10"/>
  <c r="C84" i="10"/>
  <c r="D84" i="10" s="1"/>
  <c r="E84" i="10" s="1"/>
  <c r="B84" i="10"/>
  <c r="C83" i="10"/>
  <c r="B83" i="10"/>
  <c r="C82" i="10"/>
  <c r="B82" i="10"/>
  <c r="C81" i="10"/>
  <c r="B81" i="10"/>
  <c r="C80" i="10"/>
  <c r="B80" i="10"/>
  <c r="C79" i="10"/>
  <c r="B79" i="10"/>
  <c r="C78" i="10"/>
  <c r="B78" i="10"/>
  <c r="I54" i="6"/>
  <c r="J54" i="6"/>
  <c r="K54" i="6"/>
  <c r="L54" i="6"/>
  <c r="M54" i="6"/>
  <c r="N54" i="6"/>
  <c r="O54" i="6"/>
  <c r="P54" i="6"/>
  <c r="Q54" i="6"/>
  <c r="R54" i="6"/>
  <c r="S54" i="6"/>
  <c r="T54" i="6"/>
  <c r="U54" i="6"/>
  <c r="V54" i="6"/>
  <c r="W54" i="6"/>
  <c r="X54" i="6"/>
  <c r="Y54" i="6"/>
  <c r="Z54" i="6"/>
  <c r="AA54" i="6"/>
  <c r="AB54" i="6"/>
  <c r="AC54" i="6"/>
  <c r="AD54" i="6"/>
  <c r="AE54" i="6"/>
  <c r="H37" i="7"/>
  <c r="I37" i="7"/>
  <c r="J37" i="7"/>
  <c r="K37" i="7"/>
  <c r="L37" i="7"/>
  <c r="M37" i="7"/>
  <c r="N37" i="7"/>
  <c r="O37" i="7"/>
  <c r="P37" i="7"/>
  <c r="Q37" i="7"/>
  <c r="R37" i="7"/>
  <c r="S37" i="7"/>
  <c r="T37" i="7"/>
  <c r="U37" i="7"/>
  <c r="V37" i="7"/>
  <c r="W37" i="7"/>
  <c r="X37" i="7"/>
  <c r="Y37" i="7"/>
  <c r="Z37" i="7"/>
  <c r="AA37" i="7"/>
  <c r="AB37" i="7"/>
  <c r="AC37" i="7"/>
  <c r="AD37" i="7"/>
  <c r="AB13" i="7"/>
  <c r="AB14" i="7"/>
  <c r="AB15" i="7"/>
  <c r="AB16" i="7"/>
  <c r="AB17" i="7"/>
  <c r="AB18" i="7"/>
  <c r="AB19" i="7"/>
  <c r="AB20" i="7"/>
  <c r="AB21" i="7"/>
  <c r="AB22" i="7"/>
  <c r="AB23" i="7"/>
  <c r="AB24" i="7"/>
  <c r="AB25" i="7"/>
  <c r="AB26" i="7"/>
  <c r="AB27" i="7"/>
  <c r="AB28" i="7"/>
  <c r="AB29" i="7"/>
  <c r="AB30" i="7"/>
  <c r="AB31" i="7"/>
  <c r="AB32" i="7"/>
  <c r="AB33" i="7"/>
  <c r="AB34" i="7"/>
  <c r="AB35" i="7"/>
  <c r="AB36" i="7"/>
  <c r="AB12" i="7"/>
  <c r="Z13" i="7"/>
  <c r="Z14" i="7"/>
  <c r="Z15" i="7"/>
  <c r="Z16" i="7"/>
  <c r="Z17" i="7"/>
  <c r="Z18" i="7"/>
  <c r="Z19" i="7"/>
  <c r="Z20" i="7"/>
  <c r="Z21" i="7"/>
  <c r="Z22" i="7"/>
  <c r="Z23" i="7"/>
  <c r="Z24" i="7"/>
  <c r="Z25" i="7"/>
  <c r="Z26" i="7"/>
  <c r="Z27" i="7"/>
  <c r="Z28" i="7"/>
  <c r="Z29" i="7"/>
  <c r="Z30" i="7"/>
  <c r="Z31" i="7"/>
  <c r="Z32" i="7"/>
  <c r="Z33" i="7"/>
  <c r="Z34" i="7"/>
  <c r="Z35" i="7"/>
  <c r="Z36" i="7"/>
  <c r="Z12" i="7"/>
  <c r="X13" i="7"/>
  <c r="X14" i="7"/>
  <c r="X15" i="7"/>
  <c r="X16" i="7"/>
  <c r="X17" i="7"/>
  <c r="X18" i="7"/>
  <c r="X19" i="7"/>
  <c r="X20" i="7"/>
  <c r="X21" i="7"/>
  <c r="X22" i="7"/>
  <c r="X23" i="7"/>
  <c r="X24" i="7"/>
  <c r="X25" i="7"/>
  <c r="X26" i="7"/>
  <c r="X27" i="7"/>
  <c r="X28" i="7"/>
  <c r="X29" i="7"/>
  <c r="X30" i="7"/>
  <c r="X31" i="7"/>
  <c r="X32" i="7"/>
  <c r="X33" i="7"/>
  <c r="X34" i="7"/>
  <c r="X35" i="7"/>
  <c r="X36" i="7"/>
  <c r="X12" i="7"/>
  <c r="V13" i="7"/>
  <c r="V14" i="7"/>
  <c r="V15" i="7"/>
  <c r="V16" i="7"/>
  <c r="V17" i="7"/>
  <c r="V18" i="7"/>
  <c r="V19" i="7"/>
  <c r="V20" i="7"/>
  <c r="V21" i="7"/>
  <c r="V22" i="7"/>
  <c r="V23" i="7"/>
  <c r="V24" i="7"/>
  <c r="V25" i="7"/>
  <c r="V26" i="7"/>
  <c r="V27" i="7"/>
  <c r="V28" i="7"/>
  <c r="V29" i="7"/>
  <c r="V30" i="7"/>
  <c r="V31" i="7"/>
  <c r="V32" i="7"/>
  <c r="V33" i="7"/>
  <c r="V34" i="7"/>
  <c r="V35" i="7"/>
  <c r="V36" i="7"/>
  <c r="V12" i="7"/>
  <c r="T13" i="7"/>
  <c r="T14" i="7"/>
  <c r="T15" i="7"/>
  <c r="T16" i="7"/>
  <c r="T17" i="7"/>
  <c r="T18" i="7"/>
  <c r="T19" i="7"/>
  <c r="T20" i="7"/>
  <c r="T21" i="7"/>
  <c r="T22" i="7"/>
  <c r="T23" i="7"/>
  <c r="T24" i="7"/>
  <c r="T25" i="7"/>
  <c r="T26" i="7"/>
  <c r="T27" i="7"/>
  <c r="T28" i="7"/>
  <c r="T29" i="7"/>
  <c r="T30" i="7"/>
  <c r="T31" i="7"/>
  <c r="T32" i="7"/>
  <c r="T33" i="7"/>
  <c r="T34" i="7"/>
  <c r="T35" i="7"/>
  <c r="T36" i="7"/>
  <c r="T12" i="7"/>
  <c r="R13" i="7"/>
  <c r="R14" i="7"/>
  <c r="R15" i="7"/>
  <c r="R16" i="7"/>
  <c r="R17" i="7"/>
  <c r="R18" i="7"/>
  <c r="R19" i="7"/>
  <c r="R20" i="7"/>
  <c r="R21" i="7"/>
  <c r="R22" i="7"/>
  <c r="R23" i="7"/>
  <c r="R24" i="7"/>
  <c r="R25" i="7"/>
  <c r="R26" i="7"/>
  <c r="R27" i="7"/>
  <c r="R28" i="7"/>
  <c r="R29" i="7"/>
  <c r="R30" i="7"/>
  <c r="R31" i="7"/>
  <c r="R32" i="7"/>
  <c r="R33" i="7"/>
  <c r="R34" i="7"/>
  <c r="R35" i="7"/>
  <c r="R36" i="7"/>
  <c r="R12" i="7"/>
  <c r="P13" i="7"/>
  <c r="P14" i="7"/>
  <c r="P15" i="7"/>
  <c r="P16" i="7"/>
  <c r="P17" i="7"/>
  <c r="P18" i="7"/>
  <c r="P19" i="7"/>
  <c r="P20" i="7"/>
  <c r="P21" i="7"/>
  <c r="P22" i="7"/>
  <c r="P23" i="7"/>
  <c r="P24" i="7"/>
  <c r="P25" i="7"/>
  <c r="P26" i="7"/>
  <c r="P27" i="7"/>
  <c r="P28" i="7"/>
  <c r="P29" i="7"/>
  <c r="P30" i="7"/>
  <c r="P31" i="7"/>
  <c r="P32" i="7"/>
  <c r="P33" i="7"/>
  <c r="P34" i="7"/>
  <c r="P35" i="7"/>
  <c r="P36" i="7"/>
  <c r="P12" i="7"/>
  <c r="N13" i="7"/>
  <c r="N14" i="7"/>
  <c r="N15" i="7"/>
  <c r="N16" i="7"/>
  <c r="N17" i="7"/>
  <c r="N18" i="7"/>
  <c r="N19" i="7"/>
  <c r="N20" i="7"/>
  <c r="N21" i="7"/>
  <c r="N22" i="7"/>
  <c r="N23" i="7"/>
  <c r="N24" i="7"/>
  <c r="N25" i="7"/>
  <c r="N26" i="7"/>
  <c r="N27" i="7"/>
  <c r="N28" i="7"/>
  <c r="N29" i="7"/>
  <c r="N30" i="7"/>
  <c r="N31" i="7"/>
  <c r="N32" i="7"/>
  <c r="N33" i="7"/>
  <c r="N34" i="7"/>
  <c r="N35" i="7"/>
  <c r="N36" i="7"/>
  <c r="N12" i="7"/>
  <c r="H13" i="7"/>
  <c r="H14" i="7"/>
  <c r="H15" i="7"/>
  <c r="H16" i="7"/>
  <c r="H17" i="7"/>
  <c r="H18" i="7"/>
  <c r="H19" i="7"/>
  <c r="H20" i="7"/>
  <c r="H21" i="7"/>
  <c r="H22" i="7"/>
  <c r="H23" i="7"/>
  <c r="H24" i="7"/>
  <c r="H25" i="7"/>
  <c r="H26" i="7"/>
  <c r="H27" i="7"/>
  <c r="H28" i="7"/>
  <c r="H29" i="7"/>
  <c r="H30" i="7"/>
  <c r="H31" i="7"/>
  <c r="H32" i="7"/>
  <c r="H33" i="7"/>
  <c r="H34" i="7"/>
  <c r="H35" i="7"/>
  <c r="H36" i="7"/>
  <c r="J13" i="7"/>
  <c r="J14" i="7"/>
  <c r="J15" i="7"/>
  <c r="J16" i="7"/>
  <c r="J17" i="7"/>
  <c r="J18" i="7"/>
  <c r="J19" i="7"/>
  <c r="J20" i="7"/>
  <c r="J21" i="7"/>
  <c r="J22" i="7"/>
  <c r="J23" i="7"/>
  <c r="J24" i="7"/>
  <c r="J25" i="7"/>
  <c r="J26" i="7"/>
  <c r="J27" i="7"/>
  <c r="J28" i="7"/>
  <c r="J29" i="7"/>
  <c r="J30" i="7"/>
  <c r="J31" i="7"/>
  <c r="J32" i="7"/>
  <c r="J33" i="7"/>
  <c r="J34" i="7"/>
  <c r="J35" i="7"/>
  <c r="J36" i="7"/>
  <c r="L13" i="7"/>
  <c r="L14" i="7"/>
  <c r="L15" i="7"/>
  <c r="L16" i="7"/>
  <c r="L17" i="7"/>
  <c r="L18" i="7"/>
  <c r="L19" i="7"/>
  <c r="L20" i="7"/>
  <c r="L21" i="7"/>
  <c r="L22" i="7"/>
  <c r="L23" i="7"/>
  <c r="L24" i="7"/>
  <c r="L25" i="7"/>
  <c r="L26" i="7"/>
  <c r="L27" i="7"/>
  <c r="L28" i="7"/>
  <c r="L29" i="7"/>
  <c r="L30" i="7"/>
  <c r="L31" i="7"/>
  <c r="L32" i="7"/>
  <c r="L33" i="7"/>
  <c r="L34" i="7"/>
  <c r="L35" i="7"/>
  <c r="L36" i="7"/>
  <c r="L12" i="7"/>
  <c r="J12" i="7"/>
  <c r="H12" i="7"/>
  <c r="AE13" i="6"/>
  <c r="AE14" i="6"/>
  <c r="AE15" i="6"/>
  <c r="AE16" i="6"/>
  <c r="AE17" i="6"/>
  <c r="AE18" i="6"/>
  <c r="AE19" i="6"/>
  <c r="AE20" i="6"/>
  <c r="AE21" i="6"/>
  <c r="AE22" i="6"/>
  <c r="AE23" i="6"/>
  <c r="AE24" i="6"/>
  <c r="AE25" i="6"/>
  <c r="AE26" i="6"/>
  <c r="AE27" i="6"/>
  <c r="AE28" i="6"/>
  <c r="AE29" i="6"/>
  <c r="AE30" i="6"/>
  <c r="AE31" i="6"/>
  <c r="AE32" i="6"/>
  <c r="AE33" i="6"/>
  <c r="AE34" i="6"/>
  <c r="AE35" i="6"/>
  <c r="AE36" i="6"/>
  <c r="AE37" i="6"/>
  <c r="AE38" i="6"/>
  <c r="AE39" i="6"/>
  <c r="AE40" i="6"/>
  <c r="AE41" i="6"/>
  <c r="AE42" i="6"/>
  <c r="AE43" i="6"/>
  <c r="AE44" i="6"/>
  <c r="AE45" i="6"/>
  <c r="AE46" i="6"/>
  <c r="AE47" i="6"/>
  <c r="AE48" i="6"/>
  <c r="AE49" i="6"/>
  <c r="AE50" i="6"/>
  <c r="AE51" i="6"/>
  <c r="AE52" i="6"/>
  <c r="AE53" i="6"/>
  <c r="AE12" i="6"/>
  <c r="AC13" i="6"/>
  <c r="AC14" i="6"/>
  <c r="AC15" i="6"/>
  <c r="AC16" i="6"/>
  <c r="AC17" i="6"/>
  <c r="AC18" i="6"/>
  <c r="AC19" i="6"/>
  <c r="AC20" i="6"/>
  <c r="AC21" i="6"/>
  <c r="AC22" i="6"/>
  <c r="AC23" i="6"/>
  <c r="AC24" i="6"/>
  <c r="AC25" i="6"/>
  <c r="AC26" i="6"/>
  <c r="AC27" i="6"/>
  <c r="AC28" i="6"/>
  <c r="AC29" i="6"/>
  <c r="AC30" i="6"/>
  <c r="AC31" i="6"/>
  <c r="AC32" i="6"/>
  <c r="AC33" i="6"/>
  <c r="AC34" i="6"/>
  <c r="AC35" i="6"/>
  <c r="AC36" i="6"/>
  <c r="AC37" i="6"/>
  <c r="AC38" i="6"/>
  <c r="AC39" i="6"/>
  <c r="AC40" i="6"/>
  <c r="AC41" i="6"/>
  <c r="AC42" i="6"/>
  <c r="AC43" i="6"/>
  <c r="AC44" i="6"/>
  <c r="AC45" i="6"/>
  <c r="AC46" i="6"/>
  <c r="AC47" i="6"/>
  <c r="AC48" i="6"/>
  <c r="AC49" i="6"/>
  <c r="AC50" i="6"/>
  <c r="AC51" i="6"/>
  <c r="AC52" i="6"/>
  <c r="AC53" i="6"/>
  <c r="AC12" i="6"/>
  <c r="AA13" i="6"/>
  <c r="AA14" i="6"/>
  <c r="AA15" i="6"/>
  <c r="AA16" i="6"/>
  <c r="AA17" i="6"/>
  <c r="AA18" i="6"/>
  <c r="AA19" i="6"/>
  <c r="AA20" i="6"/>
  <c r="AA21" i="6"/>
  <c r="AA22" i="6"/>
  <c r="AA23" i="6"/>
  <c r="AA24" i="6"/>
  <c r="AA25" i="6"/>
  <c r="AA26" i="6"/>
  <c r="AA27" i="6"/>
  <c r="AA28" i="6"/>
  <c r="AA29" i="6"/>
  <c r="AA30" i="6"/>
  <c r="AA31" i="6"/>
  <c r="AA32" i="6"/>
  <c r="AA33" i="6"/>
  <c r="AA34" i="6"/>
  <c r="AA35" i="6"/>
  <c r="AA36" i="6"/>
  <c r="AA37" i="6"/>
  <c r="AA38" i="6"/>
  <c r="AA39" i="6"/>
  <c r="AA40" i="6"/>
  <c r="AA41" i="6"/>
  <c r="AA42" i="6"/>
  <c r="AA43" i="6"/>
  <c r="AA44" i="6"/>
  <c r="AA45" i="6"/>
  <c r="AA46" i="6"/>
  <c r="AA47" i="6"/>
  <c r="AA48" i="6"/>
  <c r="AA49" i="6"/>
  <c r="AA50" i="6"/>
  <c r="AA51" i="6"/>
  <c r="AA52" i="6"/>
  <c r="AA53" i="6"/>
  <c r="AA12" i="6"/>
  <c r="Y13" i="6"/>
  <c r="Y14" i="6"/>
  <c r="Y15" i="6"/>
  <c r="Y16" i="6"/>
  <c r="Y17" i="6"/>
  <c r="Y18" i="6"/>
  <c r="Y19" i="6"/>
  <c r="Y20" i="6"/>
  <c r="Y21" i="6"/>
  <c r="Y22" i="6"/>
  <c r="Y23" i="6"/>
  <c r="Y24" i="6"/>
  <c r="Y25" i="6"/>
  <c r="Y26" i="6"/>
  <c r="Y27" i="6"/>
  <c r="Y28" i="6"/>
  <c r="Y29" i="6"/>
  <c r="Y30" i="6"/>
  <c r="Y31" i="6"/>
  <c r="Y32" i="6"/>
  <c r="Y33" i="6"/>
  <c r="Y34" i="6"/>
  <c r="Y35" i="6"/>
  <c r="Y36" i="6"/>
  <c r="Y37" i="6"/>
  <c r="Y38" i="6"/>
  <c r="Y39" i="6"/>
  <c r="Y40" i="6"/>
  <c r="Y41" i="6"/>
  <c r="Y42" i="6"/>
  <c r="Y43" i="6"/>
  <c r="Y44" i="6"/>
  <c r="Y45" i="6"/>
  <c r="Y46" i="6"/>
  <c r="Y47" i="6"/>
  <c r="Y48" i="6"/>
  <c r="Y49" i="6"/>
  <c r="Y50" i="6"/>
  <c r="Y51" i="6"/>
  <c r="Y52" i="6"/>
  <c r="Y53" i="6"/>
  <c r="Y12" i="6"/>
  <c r="W13" i="6"/>
  <c r="W14" i="6"/>
  <c r="W15" i="6"/>
  <c r="W16" i="6"/>
  <c r="W17" i="6"/>
  <c r="W18" i="6"/>
  <c r="W19" i="6"/>
  <c r="W20" i="6"/>
  <c r="W21" i="6"/>
  <c r="W22" i="6"/>
  <c r="W23" i="6"/>
  <c r="W24" i="6"/>
  <c r="W25" i="6"/>
  <c r="W26" i="6"/>
  <c r="W27" i="6"/>
  <c r="W28" i="6"/>
  <c r="W29" i="6"/>
  <c r="W30" i="6"/>
  <c r="W31" i="6"/>
  <c r="W32" i="6"/>
  <c r="W33" i="6"/>
  <c r="W34" i="6"/>
  <c r="W35" i="6"/>
  <c r="W36" i="6"/>
  <c r="W37" i="6"/>
  <c r="W38" i="6"/>
  <c r="W39" i="6"/>
  <c r="W40" i="6"/>
  <c r="W41" i="6"/>
  <c r="W42" i="6"/>
  <c r="W43" i="6"/>
  <c r="W44" i="6"/>
  <c r="W45" i="6"/>
  <c r="W46" i="6"/>
  <c r="W47" i="6"/>
  <c r="W48" i="6"/>
  <c r="W49" i="6"/>
  <c r="W50" i="6"/>
  <c r="W51" i="6"/>
  <c r="W52" i="6"/>
  <c r="W53" i="6"/>
  <c r="W12" i="6"/>
  <c r="U13" i="6"/>
  <c r="U14" i="6"/>
  <c r="U15" i="6"/>
  <c r="U16" i="6"/>
  <c r="U17" i="6"/>
  <c r="U18" i="6"/>
  <c r="U19" i="6"/>
  <c r="U20" i="6"/>
  <c r="U21" i="6"/>
  <c r="U22" i="6"/>
  <c r="U23" i="6"/>
  <c r="U24" i="6"/>
  <c r="U25" i="6"/>
  <c r="U26" i="6"/>
  <c r="U27" i="6"/>
  <c r="U28" i="6"/>
  <c r="U29" i="6"/>
  <c r="U30" i="6"/>
  <c r="U31" i="6"/>
  <c r="U32" i="6"/>
  <c r="U33" i="6"/>
  <c r="U34" i="6"/>
  <c r="U35" i="6"/>
  <c r="U36" i="6"/>
  <c r="U37" i="6"/>
  <c r="U38" i="6"/>
  <c r="U39" i="6"/>
  <c r="U40" i="6"/>
  <c r="U41" i="6"/>
  <c r="U42" i="6"/>
  <c r="U43" i="6"/>
  <c r="U44" i="6"/>
  <c r="U45" i="6"/>
  <c r="U46" i="6"/>
  <c r="U47" i="6"/>
  <c r="U48" i="6"/>
  <c r="U49" i="6"/>
  <c r="U50" i="6"/>
  <c r="U51" i="6"/>
  <c r="U52" i="6"/>
  <c r="U53" i="6"/>
  <c r="U12" i="6"/>
  <c r="S13" i="6"/>
  <c r="S14" i="6"/>
  <c r="S15" i="6"/>
  <c r="S16" i="6"/>
  <c r="S17" i="6"/>
  <c r="S18" i="6"/>
  <c r="S19" i="6"/>
  <c r="S20" i="6"/>
  <c r="S21" i="6"/>
  <c r="S22" i="6"/>
  <c r="S23" i="6"/>
  <c r="S24" i="6"/>
  <c r="S25" i="6"/>
  <c r="S26" i="6"/>
  <c r="S27" i="6"/>
  <c r="S28" i="6"/>
  <c r="S29" i="6"/>
  <c r="S30" i="6"/>
  <c r="S31" i="6"/>
  <c r="S32" i="6"/>
  <c r="S33" i="6"/>
  <c r="S34" i="6"/>
  <c r="S35" i="6"/>
  <c r="S36" i="6"/>
  <c r="S37" i="6"/>
  <c r="S38" i="6"/>
  <c r="S39" i="6"/>
  <c r="S40" i="6"/>
  <c r="S41" i="6"/>
  <c r="S42" i="6"/>
  <c r="S43" i="6"/>
  <c r="S44" i="6"/>
  <c r="S45" i="6"/>
  <c r="S46" i="6"/>
  <c r="S47" i="6"/>
  <c r="S48" i="6"/>
  <c r="S49" i="6"/>
  <c r="S50" i="6"/>
  <c r="S51" i="6"/>
  <c r="S52" i="6"/>
  <c r="S53" i="6"/>
  <c r="S12" i="6"/>
  <c r="Q13" i="6"/>
  <c r="Q14" i="6"/>
  <c r="Q15" i="6"/>
  <c r="Q16" i="6"/>
  <c r="Q17" i="6"/>
  <c r="Q18" i="6"/>
  <c r="Q19" i="6"/>
  <c r="Q20" i="6"/>
  <c r="Q21" i="6"/>
  <c r="Q22" i="6"/>
  <c r="Q23" i="6"/>
  <c r="Q24" i="6"/>
  <c r="Q25" i="6"/>
  <c r="Q26" i="6"/>
  <c r="Q27" i="6"/>
  <c r="Q28" i="6"/>
  <c r="Q29" i="6"/>
  <c r="Q30" i="6"/>
  <c r="Q31" i="6"/>
  <c r="Q32" i="6"/>
  <c r="Q33" i="6"/>
  <c r="Q34" i="6"/>
  <c r="Q35" i="6"/>
  <c r="Q36" i="6"/>
  <c r="Q37" i="6"/>
  <c r="Q38" i="6"/>
  <c r="Q39" i="6"/>
  <c r="Q40" i="6"/>
  <c r="Q41" i="6"/>
  <c r="Q42" i="6"/>
  <c r="Q43" i="6"/>
  <c r="Q44" i="6"/>
  <c r="Q45" i="6"/>
  <c r="Q46" i="6"/>
  <c r="Q47" i="6"/>
  <c r="Q48" i="6"/>
  <c r="Q49" i="6"/>
  <c r="Q50" i="6"/>
  <c r="Q51" i="6"/>
  <c r="Q52" i="6"/>
  <c r="Q53" i="6"/>
  <c r="Q12" i="6"/>
  <c r="O13" i="6"/>
  <c r="O14" i="6"/>
  <c r="O15" i="6"/>
  <c r="O16" i="6"/>
  <c r="O17" i="6"/>
  <c r="O18" i="6"/>
  <c r="O19" i="6"/>
  <c r="O20" i="6"/>
  <c r="O21" i="6"/>
  <c r="O22" i="6"/>
  <c r="O23" i="6"/>
  <c r="O24" i="6"/>
  <c r="O25" i="6"/>
  <c r="O26" i="6"/>
  <c r="O27" i="6"/>
  <c r="O28" i="6"/>
  <c r="O29" i="6"/>
  <c r="O30" i="6"/>
  <c r="O31" i="6"/>
  <c r="O32" i="6"/>
  <c r="O33" i="6"/>
  <c r="O34" i="6"/>
  <c r="O35" i="6"/>
  <c r="O36" i="6"/>
  <c r="O37" i="6"/>
  <c r="O38" i="6"/>
  <c r="O39" i="6"/>
  <c r="O40" i="6"/>
  <c r="O41" i="6"/>
  <c r="O42" i="6"/>
  <c r="O43" i="6"/>
  <c r="O44" i="6"/>
  <c r="O45" i="6"/>
  <c r="O46" i="6"/>
  <c r="O47" i="6"/>
  <c r="O48" i="6"/>
  <c r="O49" i="6"/>
  <c r="O50" i="6"/>
  <c r="O51" i="6"/>
  <c r="O52" i="6"/>
  <c r="O53" i="6"/>
  <c r="O12" i="6"/>
  <c r="M13" i="6"/>
  <c r="M14" i="6"/>
  <c r="M15" i="6"/>
  <c r="M16" i="6"/>
  <c r="M17" i="6"/>
  <c r="M18" i="6"/>
  <c r="M19" i="6"/>
  <c r="M20" i="6"/>
  <c r="M21" i="6"/>
  <c r="M22" i="6"/>
  <c r="M23" i="6"/>
  <c r="M24" i="6"/>
  <c r="M25" i="6"/>
  <c r="M26" i="6"/>
  <c r="M27" i="6"/>
  <c r="M28" i="6"/>
  <c r="M29" i="6"/>
  <c r="M30" i="6"/>
  <c r="M31" i="6"/>
  <c r="M32" i="6"/>
  <c r="M33" i="6"/>
  <c r="M34" i="6"/>
  <c r="M35" i="6"/>
  <c r="M36" i="6"/>
  <c r="M37" i="6"/>
  <c r="M38" i="6"/>
  <c r="M39" i="6"/>
  <c r="M40" i="6"/>
  <c r="M41" i="6"/>
  <c r="M42" i="6"/>
  <c r="M43" i="6"/>
  <c r="M44" i="6"/>
  <c r="M45" i="6"/>
  <c r="M46" i="6"/>
  <c r="M47" i="6"/>
  <c r="M48" i="6"/>
  <c r="M49" i="6"/>
  <c r="M50" i="6"/>
  <c r="M51" i="6"/>
  <c r="M52" i="6"/>
  <c r="M53" i="6"/>
  <c r="M12" i="6"/>
  <c r="K13" i="6"/>
  <c r="K14" i="6"/>
  <c r="K15" i="6"/>
  <c r="K16" i="6"/>
  <c r="K17" i="6"/>
  <c r="K18" i="6"/>
  <c r="K19" i="6"/>
  <c r="K20" i="6"/>
  <c r="K21" i="6"/>
  <c r="K22" i="6"/>
  <c r="K23" i="6"/>
  <c r="K24" i="6"/>
  <c r="K25" i="6"/>
  <c r="K26" i="6"/>
  <c r="K27" i="6"/>
  <c r="K28" i="6"/>
  <c r="K29" i="6"/>
  <c r="K30" i="6"/>
  <c r="K31" i="6"/>
  <c r="K32" i="6"/>
  <c r="K33" i="6"/>
  <c r="K34" i="6"/>
  <c r="K35" i="6"/>
  <c r="K36" i="6"/>
  <c r="K37" i="6"/>
  <c r="K38" i="6"/>
  <c r="K39" i="6"/>
  <c r="K40" i="6"/>
  <c r="K41" i="6"/>
  <c r="K42" i="6"/>
  <c r="K43" i="6"/>
  <c r="K44" i="6"/>
  <c r="K45" i="6"/>
  <c r="K46" i="6"/>
  <c r="K47" i="6"/>
  <c r="K48" i="6"/>
  <c r="K49" i="6"/>
  <c r="K50" i="6"/>
  <c r="K51" i="6"/>
  <c r="K52" i="6"/>
  <c r="K53" i="6"/>
  <c r="K12" i="6"/>
  <c r="I13" i="6"/>
  <c r="I14" i="6"/>
  <c r="I15" i="6"/>
  <c r="I16" i="6"/>
  <c r="I17" i="6"/>
  <c r="I18" i="6"/>
  <c r="I19" i="6"/>
  <c r="I20" i="6"/>
  <c r="I21" i="6"/>
  <c r="I22"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53" i="6"/>
  <c r="I12" i="6"/>
  <c r="I92" i="5"/>
  <c r="J92" i="5"/>
  <c r="K92" i="5"/>
  <c r="L92" i="5"/>
  <c r="M92" i="5"/>
  <c r="N92" i="5"/>
  <c r="O92" i="5"/>
  <c r="P92" i="5"/>
  <c r="Q92" i="5"/>
  <c r="R92" i="5"/>
  <c r="S92" i="5"/>
  <c r="T92" i="5"/>
  <c r="U92" i="5"/>
  <c r="V92" i="5"/>
  <c r="W92" i="5"/>
  <c r="X92" i="5"/>
  <c r="Y92" i="5"/>
  <c r="Z92" i="5"/>
  <c r="AA92" i="5"/>
  <c r="AB92" i="5"/>
  <c r="AC92" i="5"/>
  <c r="AC13" i="5"/>
  <c r="AC14" i="5"/>
  <c r="AC15" i="5"/>
  <c r="AC16" i="5"/>
  <c r="AC17" i="5"/>
  <c r="AC18" i="5"/>
  <c r="AC19" i="5"/>
  <c r="AC20" i="5"/>
  <c r="AC21" i="5"/>
  <c r="AC22" i="5"/>
  <c r="AC23" i="5"/>
  <c r="AC24" i="5"/>
  <c r="AC25" i="5"/>
  <c r="AC26" i="5"/>
  <c r="AC27" i="5"/>
  <c r="AC28" i="5"/>
  <c r="AC29" i="5"/>
  <c r="AC30" i="5"/>
  <c r="AC31" i="5"/>
  <c r="AC32" i="5"/>
  <c r="AC33" i="5"/>
  <c r="AC34" i="5"/>
  <c r="AC35" i="5"/>
  <c r="AC36" i="5"/>
  <c r="AC37" i="5"/>
  <c r="AC38" i="5"/>
  <c r="AC39" i="5"/>
  <c r="AC40" i="5"/>
  <c r="AC41" i="5"/>
  <c r="AC42" i="5"/>
  <c r="AC43" i="5"/>
  <c r="AC44" i="5"/>
  <c r="AC45" i="5"/>
  <c r="AC46" i="5"/>
  <c r="AC47" i="5"/>
  <c r="AC48" i="5"/>
  <c r="AC49" i="5"/>
  <c r="AC50" i="5"/>
  <c r="AC51" i="5"/>
  <c r="AC52" i="5"/>
  <c r="AC53" i="5"/>
  <c r="AC54" i="5"/>
  <c r="AC55" i="5"/>
  <c r="AC56" i="5"/>
  <c r="AC57" i="5"/>
  <c r="AC58" i="5"/>
  <c r="AC59" i="5"/>
  <c r="AC60" i="5"/>
  <c r="AC61" i="5"/>
  <c r="AC62" i="5"/>
  <c r="AC63" i="5"/>
  <c r="AC64" i="5"/>
  <c r="AC65" i="5"/>
  <c r="AC66" i="5"/>
  <c r="AC67" i="5"/>
  <c r="AC68" i="5"/>
  <c r="AC69" i="5"/>
  <c r="AC70" i="5"/>
  <c r="AC71" i="5"/>
  <c r="AC72" i="5"/>
  <c r="AC73" i="5"/>
  <c r="AC74" i="5"/>
  <c r="AC75" i="5"/>
  <c r="AC76" i="5"/>
  <c r="AC77" i="5"/>
  <c r="AC78" i="5"/>
  <c r="AC79" i="5"/>
  <c r="AC80" i="5"/>
  <c r="AC81" i="5"/>
  <c r="AC82" i="5"/>
  <c r="AC83" i="5"/>
  <c r="AC84" i="5"/>
  <c r="AC85" i="5"/>
  <c r="AC86" i="5"/>
  <c r="AC87" i="5"/>
  <c r="AC88" i="5"/>
  <c r="AC89" i="5"/>
  <c r="AC90" i="5"/>
  <c r="AC91" i="5"/>
  <c r="AC12" i="5"/>
  <c r="AA13" i="5"/>
  <c r="AA14" i="5"/>
  <c r="AA15" i="5"/>
  <c r="AA16" i="5"/>
  <c r="AA17" i="5"/>
  <c r="AA18" i="5"/>
  <c r="AA19" i="5"/>
  <c r="AA20" i="5"/>
  <c r="AA21" i="5"/>
  <c r="AA22" i="5"/>
  <c r="AA23" i="5"/>
  <c r="AA24" i="5"/>
  <c r="AA25" i="5"/>
  <c r="AA26" i="5"/>
  <c r="AA27" i="5"/>
  <c r="AA28" i="5"/>
  <c r="AA29" i="5"/>
  <c r="AA30" i="5"/>
  <c r="AA31" i="5"/>
  <c r="AA32" i="5"/>
  <c r="AA33" i="5"/>
  <c r="AA34" i="5"/>
  <c r="AA35" i="5"/>
  <c r="AA36" i="5"/>
  <c r="AA37" i="5"/>
  <c r="AA38" i="5"/>
  <c r="AA39" i="5"/>
  <c r="AA40" i="5"/>
  <c r="AA41" i="5"/>
  <c r="AA42" i="5"/>
  <c r="AA43" i="5"/>
  <c r="AA44" i="5"/>
  <c r="AA45" i="5"/>
  <c r="AA46" i="5"/>
  <c r="AA47" i="5"/>
  <c r="AA48" i="5"/>
  <c r="AA49" i="5"/>
  <c r="AA50" i="5"/>
  <c r="AA51" i="5"/>
  <c r="AA52" i="5"/>
  <c r="AA53" i="5"/>
  <c r="AA54" i="5"/>
  <c r="AA55" i="5"/>
  <c r="AA56" i="5"/>
  <c r="AA57" i="5"/>
  <c r="AA58" i="5"/>
  <c r="AA59" i="5"/>
  <c r="AA60" i="5"/>
  <c r="AA61" i="5"/>
  <c r="AA62" i="5"/>
  <c r="AA63" i="5"/>
  <c r="AA64" i="5"/>
  <c r="AA65" i="5"/>
  <c r="AA66" i="5"/>
  <c r="AA67" i="5"/>
  <c r="AA68" i="5"/>
  <c r="AA69" i="5"/>
  <c r="AA70" i="5"/>
  <c r="AA71" i="5"/>
  <c r="AA72" i="5"/>
  <c r="AA73" i="5"/>
  <c r="AA74" i="5"/>
  <c r="AA75" i="5"/>
  <c r="AA76" i="5"/>
  <c r="AA77" i="5"/>
  <c r="AA78" i="5"/>
  <c r="AA79" i="5"/>
  <c r="AA80" i="5"/>
  <c r="AA81" i="5"/>
  <c r="AA82" i="5"/>
  <c r="AA83" i="5"/>
  <c r="AA84" i="5"/>
  <c r="AA85" i="5"/>
  <c r="AA86" i="5"/>
  <c r="AA87" i="5"/>
  <c r="AA88" i="5"/>
  <c r="AA89" i="5"/>
  <c r="AA90" i="5"/>
  <c r="AA91" i="5"/>
  <c r="AA12" i="5"/>
  <c r="Y13" i="5"/>
  <c r="Y14" i="5"/>
  <c r="Y15" i="5"/>
  <c r="Y16" i="5"/>
  <c r="Y17" i="5"/>
  <c r="Y18" i="5"/>
  <c r="Y19" i="5"/>
  <c r="Y20" i="5"/>
  <c r="Y21" i="5"/>
  <c r="Y22" i="5"/>
  <c r="Y23" i="5"/>
  <c r="Y24" i="5"/>
  <c r="Y25" i="5"/>
  <c r="Y26" i="5"/>
  <c r="Y27" i="5"/>
  <c r="Y28" i="5"/>
  <c r="Y29" i="5"/>
  <c r="Y30" i="5"/>
  <c r="Y31" i="5"/>
  <c r="Y32" i="5"/>
  <c r="Y33" i="5"/>
  <c r="Y34" i="5"/>
  <c r="Y35" i="5"/>
  <c r="Y36" i="5"/>
  <c r="Y37" i="5"/>
  <c r="Y38" i="5"/>
  <c r="Y39" i="5"/>
  <c r="Y40" i="5"/>
  <c r="Y41" i="5"/>
  <c r="Y42" i="5"/>
  <c r="Y43" i="5"/>
  <c r="Y44" i="5"/>
  <c r="Y45" i="5"/>
  <c r="Y46" i="5"/>
  <c r="Y47" i="5"/>
  <c r="Y48" i="5"/>
  <c r="Y49" i="5"/>
  <c r="Y50" i="5"/>
  <c r="Y51" i="5"/>
  <c r="Y52" i="5"/>
  <c r="Y53" i="5"/>
  <c r="Y54" i="5"/>
  <c r="Y55" i="5"/>
  <c r="Y56" i="5"/>
  <c r="Y57" i="5"/>
  <c r="Y58" i="5"/>
  <c r="Y59" i="5"/>
  <c r="Y60" i="5"/>
  <c r="Y61" i="5"/>
  <c r="Y62" i="5"/>
  <c r="Y63" i="5"/>
  <c r="Y64" i="5"/>
  <c r="Y65" i="5"/>
  <c r="Y66" i="5"/>
  <c r="Y67" i="5"/>
  <c r="Y68" i="5"/>
  <c r="Y69" i="5"/>
  <c r="Y70" i="5"/>
  <c r="Y71" i="5"/>
  <c r="Y72" i="5"/>
  <c r="Y73" i="5"/>
  <c r="Y74" i="5"/>
  <c r="Y75" i="5"/>
  <c r="Y76" i="5"/>
  <c r="Y77" i="5"/>
  <c r="Y78" i="5"/>
  <c r="Y79" i="5"/>
  <c r="Y80" i="5"/>
  <c r="Y81" i="5"/>
  <c r="Y82" i="5"/>
  <c r="Y83" i="5"/>
  <c r="Y84" i="5"/>
  <c r="Y85" i="5"/>
  <c r="Y86" i="5"/>
  <c r="Y87" i="5"/>
  <c r="Y88" i="5"/>
  <c r="Y89" i="5"/>
  <c r="Y90" i="5"/>
  <c r="Y91" i="5"/>
  <c r="Y12" i="5"/>
  <c r="W13" i="5"/>
  <c r="W14" i="5"/>
  <c r="W15" i="5"/>
  <c r="W16" i="5"/>
  <c r="W17" i="5"/>
  <c r="W18" i="5"/>
  <c r="W19" i="5"/>
  <c r="W20" i="5"/>
  <c r="W21" i="5"/>
  <c r="W22" i="5"/>
  <c r="W23" i="5"/>
  <c r="W24" i="5"/>
  <c r="W25" i="5"/>
  <c r="W26" i="5"/>
  <c r="W27" i="5"/>
  <c r="W28" i="5"/>
  <c r="W29" i="5"/>
  <c r="W30" i="5"/>
  <c r="W31" i="5"/>
  <c r="W32" i="5"/>
  <c r="W33" i="5"/>
  <c r="W34" i="5"/>
  <c r="W35" i="5"/>
  <c r="W36" i="5"/>
  <c r="W37" i="5"/>
  <c r="W38" i="5"/>
  <c r="W39" i="5"/>
  <c r="W40" i="5"/>
  <c r="W41" i="5"/>
  <c r="W42" i="5"/>
  <c r="W43" i="5"/>
  <c r="W44" i="5"/>
  <c r="W45" i="5"/>
  <c r="W46" i="5"/>
  <c r="W47" i="5"/>
  <c r="W48" i="5"/>
  <c r="W49" i="5"/>
  <c r="W50" i="5"/>
  <c r="W51" i="5"/>
  <c r="W52" i="5"/>
  <c r="W53" i="5"/>
  <c r="W54" i="5"/>
  <c r="W55" i="5"/>
  <c r="W56" i="5"/>
  <c r="W57" i="5"/>
  <c r="W58" i="5"/>
  <c r="W59" i="5"/>
  <c r="W60" i="5"/>
  <c r="W61" i="5"/>
  <c r="W62" i="5"/>
  <c r="W63" i="5"/>
  <c r="W64" i="5"/>
  <c r="W65" i="5"/>
  <c r="W66" i="5"/>
  <c r="W67" i="5"/>
  <c r="W68" i="5"/>
  <c r="W69" i="5"/>
  <c r="W70" i="5"/>
  <c r="W71" i="5"/>
  <c r="W72" i="5"/>
  <c r="W73" i="5"/>
  <c r="W74" i="5"/>
  <c r="W75" i="5"/>
  <c r="W76" i="5"/>
  <c r="W77" i="5"/>
  <c r="W78" i="5"/>
  <c r="W79" i="5"/>
  <c r="W80" i="5"/>
  <c r="W81" i="5"/>
  <c r="W82" i="5"/>
  <c r="W83" i="5"/>
  <c r="W84" i="5"/>
  <c r="W85" i="5"/>
  <c r="W86" i="5"/>
  <c r="W87" i="5"/>
  <c r="W88" i="5"/>
  <c r="W89" i="5"/>
  <c r="W90" i="5"/>
  <c r="W91" i="5"/>
  <c r="W12" i="5"/>
  <c r="U13" i="5"/>
  <c r="U14" i="5"/>
  <c r="U15" i="5"/>
  <c r="U16" i="5"/>
  <c r="U17" i="5"/>
  <c r="U18" i="5"/>
  <c r="U19" i="5"/>
  <c r="U20" i="5"/>
  <c r="U21" i="5"/>
  <c r="U22" i="5"/>
  <c r="U23" i="5"/>
  <c r="U24" i="5"/>
  <c r="U25" i="5"/>
  <c r="U26" i="5"/>
  <c r="U27" i="5"/>
  <c r="U28" i="5"/>
  <c r="U29" i="5"/>
  <c r="U30" i="5"/>
  <c r="U31" i="5"/>
  <c r="U32" i="5"/>
  <c r="U33" i="5"/>
  <c r="U34" i="5"/>
  <c r="U35" i="5"/>
  <c r="U36" i="5"/>
  <c r="U37" i="5"/>
  <c r="U38" i="5"/>
  <c r="U39" i="5"/>
  <c r="U40" i="5"/>
  <c r="U41" i="5"/>
  <c r="U42" i="5"/>
  <c r="U43" i="5"/>
  <c r="U44" i="5"/>
  <c r="U45" i="5"/>
  <c r="U46" i="5"/>
  <c r="U47" i="5"/>
  <c r="U48" i="5"/>
  <c r="U49" i="5"/>
  <c r="U50" i="5"/>
  <c r="U51" i="5"/>
  <c r="U52" i="5"/>
  <c r="U53" i="5"/>
  <c r="U54" i="5"/>
  <c r="U55" i="5"/>
  <c r="U56" i="5"/>
  <c r="U57" i="5"/>
  <c r="U58" i="5"/>
  <c r="U59" i="5"/>
  <c r="U60" i="5"/>
  <c r="U61" i="5"/>
  <c r="U62" i="5"/>
  <c r="U63" i="5"/>
  <c r="U64" i="5"/>
  <c r="U65" i="5"/>
  <c r="U66" i="5"/>
  <c r="U67" i="5"/>
  <c r="U68" i="5"/>
  <c r="U69" i="5"/>
  <c r="U70" i="5"/>
  <c r="U71" i="5"/>
  <c r="U72" i="5"/>
  <c r="U73" i="5"/>
  <c r="U74" i="5"/>
  <c r="U75" i="5"/>
  <c r="U76" i="5"/>
  <c r="U77" i="5"/>
  <c r="U78" i="5"/>
  <c r="U79" i="5"/>
  <c r="U80" i="5"/>
  <c r="U81" i="5"/>
  <c r="U82" i="5"/>
  <c r="U83" i="5"/>
  <c r="U84" i="5"/>
  <c r="U85" i="5"/>
  <c r="U86" i="5"/>
  <c r="U87" i="5"/>
  <c r="U88" i="5"/>
  <c r="U89" i="5"/>
  <c r="U90" i="5"/>
  <c r="U91" i="5"/>
  <c r="U12" i="5"/>
  <c r="S13" i="5"/>
  <c r="S14" i="5"/>
  <c r="S15" i="5"/>
  <c r="S16" i="5"/>
  <c r="S17" i="5"/>
  <c r="S18" i="5"/>
  <c r="S19" i="5"/>
  <c r="S20" i="5"/>
  <c r="S21" i="5"/>
  <c r="S22" i="5"/>
  <c r="S23" i="5"/>
  <c r="S24" i="5"/>
  <c r="S25" i="5"/>
  <c r="S26" i="5"/>
  <c r="S27" i="5"/>
  <c r="S28" i="5"/>
  <c r="S29" i="5"/>
  <c r="S30" i="5"/>
  <c r="S31" i="5"/>
  <c r="S32" i="5"/>
  <c r="S33" i="5"/>
  <c r="S34" i="5"/>
  <c r="S35" i="5"/>
  <c r="S36" i="5"/>
  <c r="S37" i="5"/>
  <c r="S38" i="5"/>
  <c r="S39" i="5"/>
  <c r="S40" i="5"/>
  <c r="S41" i="5"/>
  <c r="S42" i="5"/>
  <c r="S43" i="5"/>
  <c r="S44" i="5"/>
  <c r="S45" i="5"/>
  <c r="S46" i="5"/>
  <c r="S47" i="5"/>
  <c r="S48" i="5"/>
  <c r="S49" i="5"/>
  <c r="S50" i="5"/>
  <c r="S51" i="5"/>
  <c r="S52" i="5"/>
  <c r="S53" i="5"/>
  <c r="S54" i="5"/>
  <c r="S55" i="5"/>
  <c r="S56" i="5"/>
  <c r="S57" i="5"/>
  <c r="S58" i="5"/>
  <c r="S59" i="5"/>
  <c r="S60" i="5"/>
  <c r="S61" i="5"/>
  <c r="S62" i="5"/>
  <c r="S63" i="5"/>
  <c r="S64" i="5"/>
  <c r="S65" i="5"/>
  <c r="S66" i="5"/>
  <c r="S67" i="5"/>
  <c r="S68" i="5"/>
  <c r="S69" i="5"/>
  <c r="S70" i="5"/>
  <c r="S71" i="5"/>
  <c r="S72" i="5"/>
  <c r="S73" i="5"/>
  <c r="S74" i="5"/>
  <c r="S75" i="5"/>
  <c r="S76" i="5"/>
  <c r="S77" i="5"/>
  <c r="S78" i="5"/>
  <c r="S79" i="5"/>
  <c r="S80" i="5"/>
  <c r="S81" i="5"/>
  <c r="S82" i="5"/>
  <c r="S83" i="5"/>
  <c r="S84" i="5"/>
  <c r="S85" i="5"/>
  <c r="S86" i="5"/>
  <c r="S87" i="5"/>
  <c r="S88" i="5"/>
  <c r="S89" i="5"/>
  <c r="S90" i="5"/>
  <c r="S91" i="5"/>
  <c r="S12" i="5"/>
  <c r="Q13" i="5"/>
  <c r="Q14" i="5"/>
  <c r="Q15" i="5"/>
  <c r="Q16" i="5"/>
  <c r="Q17" i="5"/>
  <c r="Q18" i="5"/>
  <c r="Q19" i="5"/>
  <c r="Q20" i="5"/>
  <c r="Q21" i="5"/>
  <c r="Q22" i="5"/>
  <c r="Q23" i="5"/>
  <c r="Q24" i="5"/>
  <c r="Q25" i="5"/>
  <c r="Q26" i="5"/>
  <c r="Q27" i="5"/>
  <c r="Q28" i="5"/>
  <c r="Q29" i="5"/>
  <c r="Q30" i="5"/>
  <c r="Q31" i="5"/>
  <c r="Q32" i="5"/>
  <c r="Q33" i="5"/>
  <c r="Q3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Q91" i="5"/>
  <c r="Q12" i="5"/>
  <c r="O13" i="5"/>
  <c r="O14" i="5"/>
  <c r="O15" i="5"/>
  <c r="O16" i="5"/>
  <c r="O17" i="5"/>
  <c r="O18" i="5"/>
  <c r="O19" i="5"/>
  <c r="O20" i="5"/>
  <c r="O21" i="5"/>
  <c r="O22" i="5"/>
  <c r="O23" i="5"/>
  <c r="O24" i="5"/>
  <c r="O25" i="5"/>
  <c r="O26" i="5"/>
  <c r="O27" i="5"/>
  <c r="O28" i="5"/>
  <c r="O29" i="5"/>
  <c r="O30" i="5"/>
  <c r="O31" i="5"/>
  <c r="O32" i="5"/>
  <c r="O33" i="5"/>
  <c r="O34" i="5"/>
  <c r="O35" i="5"/>
  <c r="O36" i="5"/>
  <c r="O37" i="5"/>
  <c r="O38" i="5"/>
  <c r="O39" i="5"/>
  <c r="O40" i="5"/>
  <c r="O41" i="5"/>
  <c r="O42" i="5"/>
  <c r="O43" i="5"/>
  <c r="O44" i="5"/>
  <c r="O45" i="5"/>
  <c r="O46" i="5"/>
  <c r="O47" i="5"/>
  <c r="O48" i="5"/>
  <c r="O49" i="5"/>
  <c r="O50" i="5"/>
  <c r="O51" i="5"/>
  <c r="O52" i="5"/>
  <c r="O53" i="5"/>
  <c r="O54" i="5"/>
  <c r="O55" i="5"/>
  <c r="O56" i="5"/>
  <c r="O57" i="5"/>
  <c r="O58" i="5"/>
  <c r="O59" i="5"/>
  <c r="O60" i="5"/>
  <c r="O61" i="5"/>
  <c r="O62" i="5"/>
  <c r="O63" i="5"/>
  <c r="O64" i="5"/>
  <c r="O65" i="5"/>
  <c r="O66" i="5"/>
  <c r="O67" i="5"/>
  <c r="O68" i="5"/>
  <c r="O69" i="5"/>
  <c r="O70" i="5"/>
  <c r="O71" i="5"/>
  <c r="O72" i="5"/>
  <c r="O73" i="5"/>
  <c r="O74" i="5"/>
  <c r="O75" i="5"/>
  <c r="O76" i="5"/>
  <c r="O77" i="5"/>
  <c r="O78" i="5"/>
  <c r="O79" i="5"/>
  <c r="O80" i="5"/>
  <c r="O81" i="5"/>
  <c r="O82" i="5"/>
  <c r="O83" i="5"/>
  <c r="O84" i="5"/>
  <c r="O85" i="5"/>
  <c r="O86" i="5"/>
  <c r="O87" i="5"/>
  <c r="O88" i="5"/>
  <c r="O89" i="5"/>
  <c r="O90" i="5"/>
  <c r="O91" i="5"/>
  <c r="O12" i="5"/>
  <c r="M13" i="5"/>
  <c r="M14" i="5"/>
  <c r="M15" i="5"/>
  <c r="M16" i="5"/>
  <c r="M17" i="5"/>
  <c r="M18" i="5"/>
  <c r="M19" i="5"/>
  <c r="M20" i="5"/>
  <c r="M21" i="5"/>
  <c r="M22" i="5"/>
  <c r="M23" i="5"/>
  <c r="M24" i="5"/>
  <c r="M25" i="5"/>
  <c r="M26" i="5"/>
  <c r="M27" i="5"/>
  <c r="M28" i="5"/>
  <c r="M29" i="5"/>
  <c r="M30" i="5"/>
  <c r="M31" i="5"/>
  <c r="M32" i="5"/>
  <c r="M33" i="5"/>
  <c r="M34" i="5"/>
  <c r="M35" i="5"/>
  <c r="M36" i="5"/>
  <c r="M37" i="5"/>
  <c r="M38" i="5"/>
  <c r="M39" i="5"/>
  <c r="M40" i="5"/>
  <c r="M41" i="5"/>
  <c r="M42" i="5"/>
  <c r="M43" i="5"/>
  <c r="M44" i="5"/>
  <c r="M45" i="5"/>
  <c r="M46" i="5"/>
  <c r="M47" i="5"/>
  <c r="M48" i="5"/>
  <c r="M49" i="5"/>
  <c r="M50" i="5"/>
  <c r="M51" i="5"/>
  <c r="M52" i="5"/>
  <c r="M53" i="5"/>
  <c r="M54" i="5"/>
  <c r="M55" i="5"/>
  <c r="M56" i="5"/>
  <c r="M57" i="5"/>
  <c r="M58" i="5"/>
  <c r="M59" i="5"/>
  <c r="M60" i="5"/>
  <c r="M61" i="5"/>
  <c r="M62" i="5"/>
  <c r="M63" i="5"/>
  <c r="M64" i="5"/>
  <c r="M65" i="5"/>
  <c r="M66" i="5"/>
  <c r="M67" i="5"/>
  <c r="M68" i="5"/>
  <c r="M69" i="5"/>
  <c r="M70" i="5"/>
  <c r="M71" i="5"/>
  <c r="M72" i="5"/>
  <c r="M73" i="5"/>
  <c r="M74" i="5"/>
  <c r="M75" i="5"/>
  <c r="M76" i="5"/>
  <c r="M77" i="5"/>
  <c r="M78" i="5"/>
  <c r="M79" i="5"/>
  <c r="M80" i="5"/>
  <c r="M81" i="5"/>
  <c r="M82" i="5"/>
  <c r="M83" i="5"/>
  <c r="M84" i="5"/>
  <c r="M85" i="5"/>
  <c r="M86" i="5"/>
  <c r="M87" i="5"/>
  <c r="M88" i="5"/>
  <c r="M89" i="5"/>
  <c r="M90" i="5"/>
  <c r="M91" i="5"/>
  <c r="M12" i="5"/>
  <c r="K13" i="5"/>
  <c r="K14" i="5"/>
  <c r="K15" i="5"/>
  <c r="K16" i="5"/>
  <c r="K17" i="5"/>
  <c r="K18" i="5"/>
  <c r="K19" i="5"/>
  <c r="K20" i="5"/>
  <c r="K21" i="5"/>
  <c r="K22" i="5"/>
  <c r="K23" i="5"/>
  <c r="K24" i="5"/>
  <c r="K25" i="5"/>
  <c r="K26" i="5"/>
  <c r="K27" i="5"/>
  <c r="K28" i="5"/>
  <c r="K29" i="5"/>
  <c r="K30" i="5"/>
  <c r="K31" i="5"/>
  <c r="K32" i="5"/>
  <c r="K33" i="5"/>
  <c r="K3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K75" i="5"/>
  <c r="K76" i="5"/>
  <c r="K77" i="5"/>
  <c r="K78" i="5"/>
  <c r="K79" i="5"/>
  <c r="K80" i="5"/>
  <c r="K81" i="5"/>
  <c r="K82" i="5"/>
  <c r="K83" i="5"/>
  <c r="K84" i="5"/>
  <c r="K85" i="5"/>
  <c r="K86" i="5"/>
  <c r="K87" i="5"/>
  <c r="K88" i="5"/>
  <c r="K89" i="5"/>
  <c r="K90" i="5"/>
  <c r="K91" i="5"/>
  <c r="K12" i="5"/>
  <c r="I13" i="5"/>
  <c r="I14" i="5"/>
  <c r="I15" i="5"/>
  <c r="I16" i="5"/>
  <c r="I17" i="5"/>
  <c r="I18" i="5"/>
  <c r="I19" i="5"/>
  <c r="I20" i="5"/>
  <c r="I21" i="5"/>
  <c r="I22" i="5"/>
  <c r="I23" i="5"/>
  <c r="I24" i="5"/>
  <c r="I25" i="5"/>
  <c r="I26" i="5"/>
  <c r="I27" i="5"/>
  <c r="I28" i="5"/>
  <c r="I29" i="5"/>
  <c r="I30" i="5"/>
  <c r="I31" i="5"/>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66" i="5"/>
  <c r="I67" i="5"/>
  <c r="I68" i="5"/>
  <c r="I69" i="5"/>
  <c r="I70" i="5"/>
  <c r="I71" i="5"/>
  <c r="I72" i="5"/>
  <c r="I73" i="5"/>
  <c r="I74" i="5"/>
  <c r="I75" i="5"/>
  <c r="I76" i="5"/>
  <c r="I77" i="5"/>
  <c r="I78" i="5"/>
  <c r="I79" i="5"/>
  <c r="I80" i="5"/>
  <c r="I81" i="5"/>
  <c r="I82" i="5"/>
  <c r="I83" i="5"/>
  <c r="I84" i="5"/>
  <c r="I85" i="5"/>
  <c r="I86" i="5"/>
  <c r="I87" i="5"/>
  <c r="I88" i="5"/>
  <c r="I89" i="5"/>
  <c r="I90" i="5"/>
  <c r="I91" i="5"/>
  <c r="I12" i="5"/>
  <c r="D150" i="10" l="1"/>
  <c r="E150" i="10" s="1"/>
  <c r="C161" i="10"/>
  <c r="D149" i="10"/>
  <c r="E149" i="10" s="1"/>
  <c r="D151" i="10"/>
  <c r="E151" i="10"/>
  <c r="D152" i="10"/>
  <c r="E152" i="10" s="1"/>
  <c r="D158" i="10"/>
  <c r="E158" i="10"/>
  <c r="D153" i="10"/>
  <c r="E153" i="10" s="1"/>
  <c r="D134" i="10"/>
  <c r="E134" i="10" s="1"/>
  <c r="D133" i="10"/>
  <c r="E133" i="10"/>
  <c r="D135" i="10"/>
  <c r="E135" i="10"/>
  <c r="D118" i="10"/>
  <c r="E118" i="10" s="1"/>
  <c r="D123" i="10"/>
  <c r="E123" i="10"/>
  <c r="C125" i="10"/>
  <c r="D113" i="10"/>
  <c r="E113" i="10" s="1"/>
  <c r="D114" i="10"/>
  <c r="E114" i="10" s="1"/>
  <c r="D105" i="10"/>
  <c r="E105" i="10" s="1"/>
  <c r="D106" i="10"/>
  <c r="E106" i="10" s="1"/>
  <c r="C107" i="10"/>
  <c r="D95" i="10"/>
  <c r="E95" i="10" s="1"/>
  <c r="D101" i="10"/>
  <c r="E101" i="10"/>
  <c r="D96" i="10"/>
  <c r="E96" i="10"/>
  <c r="D86" i="10"/>
  <c r="E86" i="10"/>
  <c r="D82" i="10"/>
  <c r="E82" i="10"/>
  <c r="D80" i="10"/>
  <c r="E80" i="10" s="1"/>
  <c r="D83" i="10"/>
  <c r="E83" i="10" s="1"/>
  <c r="C89" i="10"/>
  <c r="D78" i="10"/>
  <c r="E78" i="10" s="1"/>
  <c r="D81" i="10"/>
  <c r="E81" i="10" s="1"/>
  <c r="D87" i="10"/>
  <c r="E87" i="10" s="1"/>
  <c r="D79" i="10"/>
  <c r="E79" i="10" s="1"/>
  <c r="D85" i="10"/>
  <c r="E85" i="10"/>
  <c r="X62" i="11"/>
  <c r="AI63" i="8"/>
  <c r="AJ63" i="8" s="1"/>
  <c r="AI27" i="8"/>
  <c r="AJ27" i="8"/>
  <c r="AI103" i="8"/>
  <c r="AJ103" i="8"/>
  <c r="AI94" i="8"/>
  <c r="AJ94" i="8" s="1"/>
  <c r="AI78" i="8"/>
  <c r="AJ78" i="8"/>
  <c r="AI42" i="8"/>
  <c r="AJ42" i="8" s="1"/>
  <c r="AI102" i="8"/>
  <c r="AJ102" i="8" s="1"/>
  <c r="AI93" i="8"/>
  <c r="AJ93" i="8"/>
  <c r="AI57" i="8"/>
  <c r="AJ57" i="8"/>
  <c r="AI21" i="8"/>
  <c r="AJ21" i="8" s="1"/>
  <c r="AI72" i="8"/>
  <c r="AJ72" i="8"/>
  <c r="AI36" i="8"/>
  <c r="AJ36" i="8" s="1"/>
  <c r="AI87" i="8"/>
  <c r="AJ87" i="8" s="1"/>
  <c r="AI51" i="8"/>
  <c r="AJ51" i="8"/>
  <c r="C131" i="10"/>
  <c r="AI100" i="8"/>
  <c r="AJ100" i="8" s="1"/>
  <c r="AI66" i="8"/>
  <c r="AJ66" i="8"/>
  <c r="AI30" i="8"/>
  <c r="AJ30" i="8" s="1"/>
  <c r="AI99" i="8"/>
  <c r="AJ99" i="8" s="1"/>
  <c r="AI81" i="8"/>
  <c r="AJ81" i="8"/>
  <c r="AI45" i="8"/>
  <c r="AJ45" i="8"/>
  <c r="AI60" i="8"/>
  <c r="AJ60" i="8" s="1"/>
  <c r="AI24" i="8"/>
  <c r="AJ24" i="8"/>
  <c r="AI75" i="8"/>
  <c r="AJ75" i="8" s="1"/>
  <c r="AI39" i="8"/>
  <c r="AJ39" i="8" s="1"/>
  <c r="AI97" i="8"/>
  <c r="AJ97" i="8"/>
  <c r="AI90" i="8"/>
  <c r="AJ90" i="8"/>
  <c r="AI54" i="8"/>
  <c r="AJ54" i="8" s="1"/>
  <c r="AI105" i="8"/>
  <c r="AJ105" i="8"/>
  <c r="AI96" i="8"/>
  <c r="AJ96" i="8" s="1"/>
  <c r="AI69" i="8"/>
  <c r="AJ69" i="8" s="1"/>
  <c r="AI33" i="8"/>
  <c r="AJ33" i="8"/>
  <c r="AI84" i="8"/>
  <c r="AJ84" i="8"/>
  <c r="AI48" i="8"/>
  <c r="AJ48" i="8" s="1"/>
  <c r="AI12" i="8"/>
  <c r="AJ12" i="8"/>
  <c r="AH106" i="8"/>
  <c r="AH107" i="8"/>
  <c r="AJ17" i="8"/>
  <c r="AJ14" i="8"/>
  <c r="AF107" i="8"/>
  <c r="AJ13" i="8"/>
  <c r="AJ18" i="8"/>
  <c r="AJ15" i="8"/>
  <c r="I119" i="4"/>
  <c r="J119" i="4"/>
  <c r="K119" i="4"/>
  <c r="L119" i="4"/>
  <c r="M119" i="4"/>
  <c r="N119" i="4"/>
  <c r="O119" i="4"/>
  <c r="P119" i="4"/>
  <c r="Q119" i="4"/>
  <c r="R119" i="4"/>
  <c r="S119" i="4"/>
  <c r="T119" i="4"/>
  <c r="B67" i="10" s="1"/>
  <c r="U119" i="4"/>
  <c r="V119" i="4"/>
  <c r="W119" i="4"/>
  <c r="X119" i="4"/>
  <c r="Y119" i="4"/>
  <c r="Z119" i="4"/>
  <c r="AA119" i="4"/>
  <c r="AB119" i="4"/>
  <c r="AC119" i="4"/>
  <c r="C71" i="10" s="1"/>
  <c r="AC13" i="4"/>
  <c r="AC14" i="4"/>
  <c r="AC15" i="4"/>
  <c r="AC16" i="4"/>
  <c r="AC17" i="4"/>
  <c r="AC18" i="4"/>
  <c r="AC19" i="4"/>
  <c r="AC20" i="4"/>
  <c r="AC21" i="4"/>
  <c r="AC22" i="4"/>
  <c r="AC23" i="4"/>
  <c r="AC24" i="4"/>
  <c r="AC25" i="4"/>
  <c r="AC26" i="4"/>
  <c r="AC27" i="4"/>
  <c r="AC28" i="4"/>
  <c r="AC29" i="4"/>
  <c r="AC30" i="4"/>
  <c r="AC31" i="4"/>
  <c r="AC32" i="4"/>
  <c r="AC33" i="4"/>
  <c r="AC34" i="4"/>
  <c r="AC35" i="4"/>
  <c r="AC36" i="4"/>
  <c r="AC37" i="4"/>
  <c r="AC38" i="4"/>
  <c r="AC39" i="4"/>
  <c r="AC40" i="4"/>
  <c r="AC41" i="4"/>
  <c r="AC42" i="4"/>
  <c r="AC43" i="4"/>
  <c r="AC44" i="4"/>
  <c r="AC45" i="4"/>
  <c r="AC46" i="4"/>
  <c r="AC47" i="4"/>
  <c r="AC48" i="4"/>
  <c r="AC49" i="4"/>
  <c r="AC50" i="4"/>
  <c r="AC51" i="4"/>
  <c r="AC52" i="4"/>
  <c r="AC53" i="4"/>
  <c r="AC54" i="4"/>
  <c r="AC55" i="4"/>
  <c r="AC56" i="4"/>
  <c r="AC57" i="4"/>
  <c r="AC58" i="4"/>
  <c r="AC59" i="4"/>
  <c r="AC60" i="4"/>
  <c r="AC61" i="4"/>
  <c r="AC62" i="4"/>
  <c r="AC63" i="4"/>
  <c r="AC64" i="4"/>
  <c r="AC65" i="4"/>
  <c r="AC66" i="4"/>
  <c r="AC67" i="4"/>
  <c r="AC68" i="4"/>
  <c r="AC69" i="4"/>
  <c r="AC70" i="4"/>
  <c r="AC71" i="4"/>
  <c r="AC72" i="4"/>
  <c r="AC73" i="4"/>
  <c r="AC74" i="4"/>
  <c r="AC75" i="4"/>
  <c r="AC76" i="4"/>
  <c r="AC77" i="4"/>
  <c r="AC78" i="4"/>
  <c r="AC79" i="4"/>
  <c r="AC80" i="4"/>
  <c r="AC81" i="4"/>
  <c r="AC82" i="4"/>
  <c r="AC83" i="4"/>
  <c r="AC84" i="4"/>
  <c r="AC85" i="4"/>
  <c r="AC86" i="4"/>
  <c r="AC87" i="4"/>
  <c r="AC88" i="4"/>
  <c r="AC89" i="4"/>
  <c r="AC90" i="4"/>
  <c r="AC91" i="4"/>
  <c r="AC92" i="4"/>
  <c r="AC93" i="4"/>
  <c r="AC94" i="4"/>
  <c r="AC95" i="4"/>
  <c r="AC96" i="4"/>
  <c r="AC97" i="4"/>
  <c r="AC98" i="4"/>
  <c r="AC99" i="4"/>
  <c r="AC100" i="4"/>
  <c r="AC101" i="4"/>
  <c r="AC102" i="4"/>
  <c r="AC103" i="4"/>
  <c r="AC104" i="4"/>
  <c r="AC105" i="4"/>
  <c r="AC106" i="4"/>
  <c r="AC107" i="4"/>
  <c r="AC108" i="4"/>
  <c r="AC109" i="4"/>
  <c r="AC110" i="4"/>
  <c r="AC111" i="4"/>
  <c r="AC112" i="4"/>
  <c r="AC113" i="4"/>
  <c r="AC114" i="4"/>
  <c r="AC115" i="4"/>
  <c r="AC116" i="4"/>
  <c r="AC117" i="4"/>
  <c r="AC118" i="4"/>
  <c r="AC12" i="4"/>
  <c r="AA13" i="4"/>
  <c r="AA14" i="4"/>
  <c r="AA15" i="4"/>
  <c r="AA16" i="4"/>
  <c r="AA17" i="4"/>
  <c r="AA18" i="4"/>
  <c r="AA19" i="4"/>
  <c r="AA20" i="4"/>
  <c r="AA21" i="4"/>
  <c r="AA22" i="4"/>
  <c r="AA23" i="4"/>
  <c r="AA24" i="4"/>
  <c r="AA25" i="4"/>
  <c r="AA26" i="4"/>
  <c r="AA27" i="4"/>
  <c r="AA28" i="4"/>
  <c r="AA29" i="4"/>
  <c r="AA30" i="4"/>
  <c r="AA31" i="4"/>
  <c r="AA32" i="4"/>
  <c r="AA33" i="4"/>
  <c r="AA34" i="4"/>
  <c r="AA35" i="4"/>
  <c r="AA36" i="4"/>
  <c r="AA37" i="4"/>
  <c r="AA38" i="4"/>
  <c r="AA39" i="4"/>
  <c r="AA40" i="4"/>
  <c r="AA41" i="4"/>
  <c r="AA42" i="4"/>
  <c r="AA43" i="4"/>
  <c r="AA44" i="4"/>
  <c r="AA45" i="4"/>
  <c r="AA46" i="4"/>
  <c r="AA47" i="4"/>
  <c r="AA48" i="4"/>
  <c r="AA49" i="4"/>
  <c r="AA50" i="4"/>
  <c r="AA51" i="4"/>
  <c r="AA52" i="4"/>
  <c r="AA53" i="4"/>
  <c r="AA54" i="4"/>
  <c r="AA55" i="4"/>
  <c r="AA56" i="4"/>
  <c r="AA57" i="4"/>
  <c r="AA58" i="4"/>
  <c r="AA59" i="4"/>
  <c r="AA60" i="4"/>
  <c r="AA61" i="4"/>
  <c r="AA62" i="4"/>
  <c r="AA63" i="4"/>
  <c r="AA64" i="4"/>
  <c r="AA65" i="4"/>
  <c r="AA66" i="4"/>
  <c r="AA67" i="4"/>
  <c r="AA68" i="4"/>
  <c r="AA69" i="4"/>
  <c r="AA70" i="4"/>
  <c r="AA71" i="4"/>
  <c r="AA72" i="4"/>
  <c r="AA73" i="4"/>
  <c r="AA74" i="4"/>
  <c r="AA75" i="4"/>
  <c r="AA76" i="4"/>
  <c r="AA77" i="4"/>
  <c r="AA78" i="4"/>
  <c r="AA79" i="4"/>
  <c r="AA80" i="4"/>
  <c r="AA81" i="4"/>
  <c r="AA82" i="4"/>
  <c r="AA83" i="4"/>
  <c r="AA84" i="4"/>
  <c r="AA85" i="4"/>
  <c r="AA86" i="4"/>
  <c r="AA87" i="4"/>
  <c r="AA88" i="4"/>
  <c r="AA89" i="4"/>
  <c r="AA90" i="4"/>
  <c r="AA91" i="4"/>
  <c r="AA92" i="4"/>
  <c r="AA93" i="4"/>
  <c r="AA94" i="4"/>
  <c r="AA95" i="4"/>
  <c r="AA96" i="4"/>
  <c r="AA97" i="4"/>
  <c r="AA98" i="4"/>
  <c r="AA99" i="4"/>
  <c r="AA100" i="4"/>
  <c r="AA101" i="4"/>
  <c r="AA102" i="4"/>
  <c r="AA103" i="4"/>
  <c r="AA104" i="4"/>
  <c r="AA105" i="4"/>
  <c r="AA106" i="4"/>
  <c r="AA107" i="4"/>
  <c r="AA108" i="4"/>
  <c r="AA109" i="4"/>
  <c r="AA110" i="4"/>
  <c r="AA111" i="4"/>
  <c r="AA112" i="4"/>
  <c r="AA113" i="4"/>
  <c r="AA114" i="4"/>
  <c r="AA115" i="4"/>
  <c r="AA116" i="4"/>
  <c r="AA117" i="4"/>
  <c r="AA118" i="4"/>
  <c r="AA12" i="4"/>
  <c r="Y13" i="4"/>
  <c r="Y14" i="4"/>
  <c r="Y15" i="4"/>
  <c r="Y16" i="4"/>
  <c r="Y17" i="4"/>
  <c r="Y18" i="4"/>
  <c r="Y19" i="4"/>
  <c r="Y20" i="4"/>
  <c r="Y21" i="4"/>
  <c r="Y22" i="4"/>
  <c r="Y23" i="4"/>
  <c r="Y24" i="4"/>
  <c r="Y25" i="4"/>
  <c r="Y26" i="4"/>
  <c r="Y27" i="4"/>
  <c r="Y28" i="4"/>
  <c r="Y29" i="4"/>
  <c r="Y30" i="4"/>
  <c r="Y31" i="4"/>
  <c r="Y32" i="4"/>
  <c r="Y33" i="4"/>
  <c r="Y34" i="4"/>
  <c r="Y35" i="4"/>
  <c r="Y36" i="4"/>
  <c r="Y37" i="4"/>
  <c r="Y38" i="4"/>
  <c r="Y39" i="4"/>
  <c r="Y40" i="4"/>
  <c r="Y41" i="4"/>
  <c r="Y42" i="4"/>
  <c r="Y43" i="4"/>
  <c r="Y44" i="4"/>
  <c r="Y45" i="4"/>
  <c r="Y46" i="4"/>
  <c r="Y47" i="4"/>
  <c r="Y48" i="4"/>
  <c r="Y49" i="4"/>
  <c r="Y50" i="4"/>
  <c r="Y51" i="4"/>
  <c r="Y52" i="4"/>
  <c r="Y53" i="4"/>
  <c r="Y54" i="4"/>
  <c r="Y55" i="4"/>
  <c r="Y56" i="4"/>
  <c r="Y57" i="4"/>
  <c r="Y58" i="4"/>
  <c r="Y59" i="4"/>
  <c r="Y60" i="4"/>
  <c r="Y61" i="4"/>
  <c r="Y62" i="4"/>
  <c r="Y63" i="4"/>
  <c r="Y64" i="4"/>
  <c r="Y65" i="4"/>
  <c r="Y66" i="4"/>
  <c r="Y67" i="4"/>
  <c r="Y68" i="4"/>
  <c r="Y69" i="4"/>
  <c r="Y70" i="4"/>
  <c r="Y71" i="4"/>
  <c r="Y72" i="4"/>
  <c r="Y73" i="4"/>
  <c r="Y74" i="4"/>
  <c r="Y75" i="4"/>
  <c r="Y76" i="4"/>
  <c r="Y77" i="4"/>
  <c r="Y78" i="4"/>
  <c r="Y79" i="4"/>
  <c r="Y80" i="4"/>
  <c r="Y81" i="4"/>
  <c r="Y82" i="4"/>
  <c r="Y83" i="4"/>
  <c r="Y84" i="4"/>
  <c r="Y85" i="4"/>
  <c r="Y86" i="4"/>
  <c r="Y87" i="4"/>
  <c r="Y88" i="4"/>
  <c r="Y89" i="4"/>
  <c r="Y90" i="4"/>
  <c r="Y91" i="4"/>
  <c r="Y92" i="4"/>
  <c r="Y93" i="4"/>
  <c r="Y94" i="4"/>
  <c r="Y95" i="4"/>
  <c r="Y96" i="4"/>
  <c r="Y97" i="4"/>
  <c r="Y98" i="4"/>
  <c r="Y99" i="4"/>
  <c r="Y100" i="4"/>
  <c r="Y101" i="4"/>
  <c r="Y102" i="4"/>
  <c r="Y103" i="4"/>
  <c r="Y104" i="4"/>
  <c r="Y105" i="4"/>
  <c r="Y106" i="4"/>
  <c r="Y107" i="4"/>
  <c r="Y108" i="4"/>
  <c r="Y109" i="4"/>
  <c r="Y110" i="4"/>
  <c r="Y111" i="4"/>
  <c r="Y112" i="4"/>
  <c r="Y113" i="4"/>
  <c r="Y114" i="4"/>
  <c r="Y115" i="4"/>
  <c r="Y116" i="4"/>
  <c r="Y117" i="4"/>
  <c r="Y118" i="4"/>
  <c r="Y12" i="4"/>
  <c r="W13" i="4"/>
  <c r="W14" i="4"/>
  <c r="W15" i="4"/>
  <c r="W16" i="4"/>
  <c r="W17" i="4"/>
  <c r="W18" i="4"/>
  <c r="W19" i="4"/>
  <c r="W20" i="4"/>
  <c r="W21" i="4"/>
  <c r="W22" i="4"/>
  <c r="W23" i="4"/>
  <c r="W24" i="4"/>
  <c r="W25" i="4"/>
  <c r="W26" i="4"/>
  <c r="W27" i="4"/>
  <c r="W28" i="4"/>
  <c r="W29" i="4"/>
  <c r="W30" i="4"/>
  <c r="W31" i="4"/>
  <c r="W32" i="4"/>
  <c r="W33" i="4"/>
  <c r="W34" i="4"/>
  <c r="W35" i="4"/>
  <c r="W36" i="4"/>
  <c r="W37" i="4"/>
  <c r="W38" i="4"/>
  <c r="W39" i="4"/>
  <c r="W40" i="4"/>
  <c r="W41" i="4"/>
  <c r="W42" i="4"/>
  <c r="W43" i="4"/>
  <c r="W44" i="4"/>
  <c r="W45" i="4"/>
  <c r="W46" i="4"/>
  <c r="W47" i="4"/>
  <c r="W48" i="4"/>
  <c r="W49" i="4"/>
  <c r="W50" i="4"/>
  <c r="W51" i="4"/>
  <c r="W52" i="4"/>
  <c r="W53" i="4"/>
  <c r="W54" i="4"/>
  <c r="W55" i="4"/>
  <c r="W56" i="4"/>
  <c r="W57" i="4"/>
  <c r="W58" i="4"/>
  <c r="W59" i="4"/>
  <c r="W60" i="4"/>
  <c r="W61" i="4"/>
  <c r="W62" i="4"/>
  <c r="W63" i="4"/>
  <c r="W64" i="4"/>
  <c r="W65" i="4"/>
  <c r="W66" i="4"/>
  <c r="W67" i="4"/>
  <c r="W68" i="4"/>
  <c r="W69" i="4"/>
  <c r="W70" i="4"/>
  <c r="W71" i="4"/>
  <c r="W72" i="4"/>
  <c r="W73" i="4"/>
  <c r="W74" i="4"/>
  <c r="W75" i="4"/>
  <c r="W76" i="4"/>
  <c r="W77" i="4"/>
  <c r="W78" i="4"/>
  <c r="W79" i="4"/>
  <c r="W80" i="4"/>
  <c r="W81" i="4"/>
  <c r="W82" i="4"/>
  <c r="W83" i="4"/>
  <c r="W84" i="4"/>
  <c r="W85" i="4"/>
  <c r="W86" i="4"/>
  <c r="W87" i="4"/>
  <c r="W88" i="4"/>
  <c r="W89" i="4"/>
  <c r="W90" i="4"/>
  <c r="W91" i="4"/>
  <c r="W92" i="4"/>
  <c r="W93" i="4"/>
  <c r="W94" i="4"/>
  <c r="W95" i="4"/>
  <c r="W96" i="4"/>
  <c r="W97" i="4"/>
  <c r="W98" i="4"/>
  <c r="W99" i="4"/>
  <c r="W100" i="4"/>
  <c r="W101" i="4"/>
  <c r="W102" i="4"/>
  <c r="W103" i="4"/>
  <c r="W104" i="4"/>
  <c r="W105" i="4"/>
  <c r="W106" i="4"/>
  <c r="W107" i="4"/>
  <c r="W108" i="4"/>
  <c r="W109" i="4"/>
  <c r="W110" i="4"/>
  <c r="W111" i="4"/>
  <c r="W112" i="4"/>
  <c r="W113" i="4"/>
  <c r="W114" i="4"/>
  <c r="W115" i="4"/>
  <c r="W116" i="4"/>
  <c r="W117" i="4"/>
  <c r="W118" i="4"/>
  <c r="W12" i="4"/>
  <c r="U13" i="4"/>
  <c r="U14" i="4"/>
  <c r="U15" i="4"/>
  <c r="U16" i="4"/>
  <c r="U17" i="4"/>
  <c r="U18" i="4"/>
  <c r="U19" i="4"/>
  <c r="U20" i="4"/>
  <c r="U21" i="4"/>
  <c r="U22" i="4"/>
  <c r="U23" i="4"/>
  <c r="U24" i="4"/>
  <c r="U25" i="4"/>
  <c r="U26" i="4"/>
  <c r="U27" i="4"/>
  <c r="U28" i="4"/>
  <c r="U29" i="4"/>
  <c r="U30" i="4"/>
  <c r="U31" i="4"/>
  <c r="U32" i="4"/>
  <c r="U33" i="4"/>
  <c r="U34" i="4"/>
  <c r="U35" i="4"/>
  <c r="U36" i="4"/>
  <c r="U37" i="4"/>
  <c r="U38" i="4"/>
  <c r="U39" i="4"/>
  <c r="U40" i="4"/>
  <c r="U41" i="4"/>
  <c r="U42" i="4"/>
  <c r="U43" i="4"/>
  <c r="U44" i="4"/>
  <c r="U45" i="4"/>
  <c r="U46" i="4"/>
  <c r="U47" i="4"/>
  <c r="U48" i="4"/>
  <c r="U49" i="4"/>
  <c r="U50" i="4"/>
  <c r="U51" i="4"/>
  <c r="U52" i="4"/>
  <c r="U53" i="4"/>
  <c r="U54" i="4"/>
  <c r="U55" i="4"/>
  <c r="U56" i="4"/>
  <c r="U57" i="4"/>
  <c r="U58" i="4"/>
  <c r="U59" i="4"/>
  <c r="U60" i="4"/>
  <c r="U61" i="4"/>
  <c r="U62" i="4"/>
  <c r="U63" i="4"/>
  <c r="U64" i="4"/>
  <c r="U65" i="4"/>
  <c r="U66" i="4"/>
  <c r="U67" i="4"/>
  <c r="U68" i="4"/>
  <c r="U69" i="4"/>
  <c r="U70" i="4"/>
  <c r="U71" i="4"/>
  <c r="U72" i="4"/>
  <c r="U73" i="4"/>
  <c r="U74" i="4"/>
  <c r="U75" i="4"/>
  <c r="U76" i="4"/>
  <c r="U77" i="4"/>
  <c r="U78" i="4"/>
  <c r="U79" i="4"/>
  <c r="U80" i="4"/>
  <c r="U81" i="4"/>
  <c r="U82" i="4"/>
  <c r="U83" i="4"/>
  <c r="U84" i="4"/>
  <c r="U85" i="4"/>
  <c r="U86" i="4"/>
  <c r="U87" i="4"/>
  <c r="U88" i="4"/>
  <c r="U89" i="4"/>
  <c r="U90" i="4"/>
  <c r="U91" i="4"/>
  <c r="U92" i="4"/>
  <c r="U93" i="4"/>
  <c r="U94" i="4"/>
  <c r="U95" i="4"/>
  <c r="U96" i="4"/>
  <c r="U97" i="4"/>
  <c r="U98" i="4"/>
  <c r="U99" i="4"/>
  <c r="U100" i="4"/>
  <c r="U101" i="4"/>
  <c r="U102" i="4"/>
  <c r="U103" i="4"/>
  <c r="U104" i="4"/>
  <c r="U105" i="4"/>
  <c r="U106" i="4"/>
  <c r="U107" i="4"/>
  <c r="U108" i="4"/>
  <c r="U109" i="4"/>
  <c r="U110" i="4"/>
  <c r="U111" i="4"/>
  <c r="U112" i="4"/>
  <c r="U113" i="4"/>
  <c r="U114" i="4"/>
  <c r="U115" i="4"/>
  <c r="U116" i="4"/>
  <c r="U117" i="4"/>
  <c r="U118" i="4"/>
  <c r="U12" i="4"/>
  <c r="S13" i="4"/>
  <c r="S14" i="4"/>
  <c r="S15" i="4"/>
  <c r="S16" i="4"/>
  <c r="S17" i="4"/>
  <c r="S18" i="4"/>
  <c r="S19" i="4"/>
  <c r="S20" i="4"/>
  <c r="S21" i="4"/>
  <c r="S22" i="4"/>
  <c r="S23" i="4"/>
  <c r="S24" i="4"/>
  <c r="S25" i="4"/>
  <c r="S26" i="4"/>
  <c r="S27" i="4"/>
  <c r="S28" i="4"/>
  <c r="S29" i="4"/>
  <c r="S30" i="4"/>
  <c r="S31" i="4"/>
  <c r="S32" i="4"/>
  <c r="S33" i="4"/>
  <c r="S34" i="4"/>
  <c r="S35" i="4"/>
  <c r="S36" i="4"/>
  <c r="S37" i="4"/>
  <c r="S38" i="4"/>
  <c r="S39" i="4"/>
  <c r="S40" i="4"/>
  <c r="S41" i="4"/>
  <c r="S42" i="4"/>
  <c r="S43" i="4"/>
  <c r="S44" i="4"/>
  <c r="S45" i="4"/>
  <c r="S46" i="4"/>
  <c r="S47" i="4"/>
  <c r="S48" i="4"/>
  <c r="S49" i="4"/>
  <c r="S50" i="4"/>
  <c r="S51" i="4"/>
  <c r="S52" i="4"/>
  <c r="S53" i="4"/>
  <c r="S54" i="4"/>
  <c r="S55" i="4"/>
  <c r="S56" i="4"/>
  <c r="S57" i="4"/>
  <c r="S58" i="4"/>
  <c r="S59" i="4"/>
  <c r="S60" i="4"/>
  <c r="S61" i="4"/>
  <c r="S62" i="4"/>
  <c r="S63" i="4"/>
  <c r="S64" i="4"/>
  <c r="S65" i="4"/>
  <c r="S66" i="4"/>
  <c r="S67" i="4"/>
  <c r="S68" i="4"/>
  <c r="S69" i="4"/>
  <c r="S70" i="4"/>
  <c r="S71" i="4"/>
  <c r="S72" i="4"/>
  <c r="S73" i="4"/>
  <c r="S74" i="4"/>
  <c r="S75" i="4"/>
  <c r="S76" i="4"/>
  <c r="S77" i="4"/>
  <c r="S78" i="4"/>
  <c r="S79" i="4"/>
  <c r="S80" i="4"/>
  <c r="S81" i="4"/>
  <c r="S82" i="4"/>
  <c r="S83" i="4"/>
  <c r="S84" i="4"/>
  <c r="S85" i="4"/>
  <c r="S86" i="4"/>
  <c r="S87" i="4"/>
  <c r="S88" i="4"/>
  <c r="S89" i="4"/>
  <c r="S90" i="4"/>
  <c r="S91" i="4"/>
  <c r="S92" i="4"/>
  <c r="S93" i="4"/>
  <c r="S94" i="4"/>
  <c r="S95" i="4"/>
  <c r="S96" i="4"/>
  <c r="S97" i="4"/>
  <c r="S98" i="4"/>
  <c r="S99" i="4"/>
  <c r="S100" i="4"/>
  <c r="S101" i="4"/>
  <c r="S102" i="4"/>
  <c r="S103" i="4"/>
  <c r="S104" i="4"/>
  <c r="S105" i="4"/>
  <c r="S106" i="4"/>
  <c r="S107" i="4"/>
  <c r="S108" i="4"/>
  <c r="S109" i="4"/>
  <c r="S110" i="4"/>
  <c r="S111" i="4"/>
  <c r="S112" i="4"/>
  <c r="S113" i="4"/>
  <c r="S114" i="4"/>
  <c r="S115" i="4"/>
  <c r="S116" i="4"/>
  <c r="S117" i="4"/>
  <c r="S118" i="4"/>
  <c r="S12" i="4"/>
  <c r="Q13" i="4"/>
  <c r="Q14" i="4"/>
  <c r="Q15" i="4"/>
  <c r="Q16" i="4"/>
  <c r="Q17" i="4"/>
  <c r="Q18" i="4"/>
  <c r="Q19" i="4"/>
  <c r="Q20" i="4"/>
  <c r="Q21" i="4"/>
  <c r="Q22" i="4"/>
  <c r="Q23" i="4"/>
  <c r="Q24" i="4"/>
  <c r="Q25" i="4"/>
  <c r="Q26" i="4"/>
  <c r="Q27" i="4"/>
  <c r="Q28" i="4"/>
  <c r="Q29" i="4"/>
  <c r="Q30" i="4"/>
  <c r="Q31" i="4"/>
  <c r="Q32" i="4"/>
  <c r="Q33" i="4"/>
  <c r="Q34" i="4"/>
  <c r="Q35" i="4"/>
  <c r="Q36" i="4"/>
  <c r="Q37" i="4"/>
  <c r="Q38" i="4"/>
  <c r="Q39" i="4"/>
  <c r="Q40" i="4"/>
  <c r="Q41" i="4"/>
  <c r="Q42" i="4"/>
  <c r="Q43" i="4"/>
  <c r="Q44" i="4"/>
  <c r="Q45" i="4"/>
  <c r="Q46" i="4"/>
  <c r="Q47" i="4"/>
  <c r="Q48" i="4"/>
  <c r="Q49" i="4"/>
  <c r="Q50" i="4"/>
  <c r="Q51" i="4"/>
  <c r="Q52" i="4"/>
  <c r="Q53" i="4"/>
  <c r="Q54" i="4"/>
  <c r="Q55" i="4"/>
  <c r="Q56" i="4"/>
  <c r="Q57" i="4"/>
  <c r="Q58" i="4"/>
  <c r="Q59" i="4"/>
  <c r="Q60" i="4"/>
  <c r="Q61" i="4"/>
  <c r="Q62" i="4"/>
  <c r="Q63" i="4"/>
  <c r="Q64" i="4"/>
  <c r="Q65" i="4"/>
  <c r="Q66" i="4"/>
  <c r="Q67" i="4"/>
  <c r="Q68" i="4"/>
  <c r="Q69" i="4"/>
  <c r="Q70" i="4"/>
  <c r="Q71" i="4"/>
  <c r="Q72" i="4"/>
  <c r="Q73" i="4"/>
  <c r="Q74" i="4"/>
  <c r="Q75" i="4"/>
  <c r="Q76" i="4"/>
  <c r="Q77" i="4"/>
  <c r="Q78" i="4"/>
  <c r="Q79" i="4"/>
  <c r="Q80" i="4"/>
  <c r="Q81" i="4"/>
  <c r="Q82" i="4"/>
  <c r="Q83" i="4"/>
  <c r="Q84" i="4"/>
  <c r="Q85" i="4"/>
  <c r="Q86" i="4"/>
  <c r="Q87" i="4"/>
  <c r="Q88" i="4"/>
  <c r="Q89" i="4"/>
  <c r="Q90" i="4"/>
  <c r="Q91" i="4"/>
  <c r="Q92" i="4"/>
  <c r="Q93" i="4"/>
  <c r="Q94" i="4"/>
  <c r="Q95" i="4"/>
  <c r="Q96" i="4"/>
  <c r="Q97" i="4"/>
  <c r="Q98" i="4"/>
  <c r="Q99" i="4"/>
  <c r="Q100" i="4"/>
  <c r="Q101" i="4"/>
  <c r="Q102" i="4"/>
  <c r="Q103" i="4"/>
  <c r="Q104" i="4"/>
  <c r="Q105" i="4"/>
  <c r="Q106" i="4"/>
  <c r="Q107" i="4"/>
  <c r="Q108" i="4"/>
  <c r="Q109" i="4"/>
  <c r="Q110" i="4"/>
  <c r="Q111" i="4"/>
  <c r="Q112" i="4"/>
  <c r="Q113" i="4"/>
  <c r="Q114" i="4"/>
  <c r="Q115" i="4"/>
  <c r="Q116" i="4"/>
  <c r="Q117" i="4"/>
  <c r="Q118" i="4"/>
  <c r="Q12" i="4"/>
  <c r="O13" i="4"/>
  <c r="O14" i="4"/>
  <c r="O15" i="4"/>
  <c r="O16" i="4"/>
  <c r="O17" i="4"/>
  <c r="O18" i="4"/>
  <c r="O19" i="4"/>
  <c r="O20" i="4"/>
  <c r="O21" i="4"/>
  <c r="O22" i="4"/>
  <c r="O23" i="4"/>
  <c r="O24" i="4"/>
  <c r="O25" i="4"/>
  <c r="O26" i="4"/>
  <c r="O27" i="4"/>
  <c r="O28" i="4"/>
  <c r="O29" i="4"/>
  <c r="O30" i="4"/>
  <c r="O31" i="4"/>
  <c r="O32" i="4"/>
  <c r="O33" i="4"/>
  <c r="O34" i="4"/>
  <c r="O35" i="4"/>
  <c r="O36" i="4"/>
  <c r="O37" i="4"/>
  <c r="O38" i="4"/>
  <c r="O39" i="4"/>
  <c r="O40" i="4"/>
  <c r="O41" i="4"/>
  <c r="O42" i="4"/>
  <c r="O43" i="4"/>
  <c r="O44" i="4"/>
  <c r="O45" i="4"/>
  <c r="O46" i="4"/>
  <c r="O47" i="4"/>
  <c r="O48" i="4"/>
  <c r="O49" i="4"/>
  <c r="O50" i="4"/>
  <c r="O51" i="4"/>
  <c r="O52" i="4"/>
  <c r="O53" i="4"/>
  <c r="O54" i="4"/>
  <c r="O55" i="4"/>
  <c r="O56" i="4"/>
  <c r="O57" i="4"/>
  <c r="O58" i="4"/>
  <c r="O59" i="4"/>
  <c r="O60" i="4"/>
  <c r="O61" i="4"/>
  <c r="O62" i="4"/>
  <c r="O63" i="4"/>
  <c r="O64" i="4"/>
  <c r="O65" i="4"/>
  <c r="O66" i="4"/>
  <c r="O67" i="4"/>
  <c r="O68" i="4"/>
  <c r="O69" i="4"/>
  <c r="O70" i="4"/>
  <c r="O71" i="4"/>
  <c r="O72" i="4"/>
  <c r="O73" i="4"/>
  <c r="O74" i="4"/>
  <c r="O75" i="4"/>
  <c r="O76" i="4"/>
  <c r="O77" i="4"/>
  <c r="O78" i="4"/>
  <c r="O79" i="4"/>
  <c r="O80" i="4"/>
  <c r="O81" i="4"/>
  <c r="O82" i="4"/>
  <c r="O83" i="4"/>
  <c r="O84" i="4"/>
  <c r="O85" i="4"/>
  <c r="O86" i="4"/>
  <c r="O87" i="4"/>
  <c r="O88" i="4"/>
  <c r="O89" i="4"/>
  <c r="O90" i="4"/>
  <c r="O91" i="4"/>
  <c r="O92" i="4"/>
  <c r="O93" i="4"/>
  <c r="O94" i="4"/>
  <c r="O95" i="4"/>
  <c r="O96" i="4"/>
  <c r="O97" i="4"/>
  <c r="O98" i="4"/>
  <c r="O99" i="4"/>
  <c r="O100" i="4"/>
  <c r="O101" i="4"/>
  <c r="O102" i="4"/>
  <c r="O103" i="4"/>
  <c r="O104" i="4"/>
  <c r="O105" i="4"/>
  <c r="O106" i="4"/>
  <c r="O107" i="4"/>
  <c r="O108" i="4"/>
  <c r="O109" i="4"/>
  <c r="O110" i="4"/>
  <c r="O111" i="4"/>
  <c r="O112" i="4"/>
  <c r="O113" i="4"/>
  <c r="O114" i="4"/>
  <c r="O115" i="4"/>
  <c r="O116" i="4"/>
  <c r="O117" i="4"/>
  <c r="O118" i="4"/>
  <c r="O12" i="4"/>
  <c r="M13" i="4"/>
  <c r="M14" i="4"/>
  <c r="M15" i="4"/>
  <c r="M16" i="4"/>
  <c r="M17" i="4"/>
  <c r="M18" i="4"/>
  <c r="M19" i="4"/>
  <c r="M20" i="4"/>
  <c r="M21" i="4"/>
  <c r="M22" i="4"/>
  <c r="M23" i="4"/>
  <c r="M24" i="4"/>
  <c r="M25" i="4"/>
  <c r="M26" i="4"/>
  <c r="M27" i="4"/>
  <c r="M28" i="4"/>
  <c r="M29" i="4"/>
  <c r="M30" i="4"/>
  <c r="M31" i="4"/>
  <c r="M32" i="4"/>
  <c r="M33" i="4"/>
  <c r="M34" i="4"/>
  <c r="M35" i="4"/>
  <c r="M36" i="4"/>
  <c r="M37" i="4"/>
  <c r="M38" i="4"/>
  <c r="M39" i="4"/>
  <c r="M40" i="4"/>
  <c r="M41" i="4"/>
  <c r="M42" i="4"/>
  <c r="M43" i="4"/>
  <c r="M44" i="4"/>
  <c r="M45" i="4"/>
  <c r="M46" i="4"/>
  <c r="M47" i="4"/>
  <c r="M48" i="4"/>
  <c r="M49" i="4"/>
  <c r="M50" i="4"/>
  <c r="M51" i="4"/>
  <c r="M52" i="4"/>
  <c r="M53" i="4"/>
  <c r="M54" i="4"/>
  <c r="M55" i="4"/>
  <c r="M56" i="4"/>
  <c r="M57" i="4"/>
  <c r="M58" i="4"/>
  <c r="M59" i="4"/>
  <c r="M60" i="4"/>
  <c r="M61" i="4"/>
  <c r="M62" i="4"/>
  <c r="M63" i="4"/>
  <c r="M64" i="4"/>
  <c r="M65" i="4"/>
  <c r="M66" i="4"/>
  <c r="M67" i="4"/>
  <c r="M68" i="4"/>
  <c r="M69" i="4"/>
  <c r="M70" i="4"/>
  <c r="M71" i="4"/>
  <c r="M72" i="4"/>
  <c r="M73" i="4"/>
  <c r="M74" i="4"/>
  <c r="M75" i="4"/>
  <c r="M76" i="4"/>
  <c r="M77" i="4"/>
  <c r="M78" i="4"/>
  <c r="M79" i="4"/>
  <c r="M80" i="4"/>
  <c r="M81" i="4"/>
  <c r="M82" i="4"/>
  <c r="M83" i="4"/>
  <c r="M84" i="4"/>
  <c r="M85" i="4"/>
  <c r="M86" i="4"/>
  <c r="M87" i="4"/>
  <c r="M88" i="4"/>
  <c r="M89" i="4"/>
  <c r="M90" i="4"/>
  <c r="M91" i="4"/>
  <c r="M92" i="4"/>
  <c r="M93" i="4"/>
  <c r="M94" i="4"/>
  <c r="M95" i="4"/>
  <c r="M96" i="4"/>
  <c r="M97" i="4"/>
  <c r="M98" i="4"/>
  <c r="M99" i="4"/>
  <c r="M100" i="4"/>
  <c r="M101" i="4"/>
  <c r="M102" i="4"/>
  <c r="M103" i="4"/>
  <c r="M104" i="4"/>
  <c r="M105" i="4"/>
  <c r="M106" i="4"/>
  <c r="M107" i="4"/>
  <c r="M108" i="4"/>
  <c r="M109" i="4"/>
  <c r="M110" i="4"/>
  <c r="M111" i="4"/>
  <c r="M112" i="4"/>
  <c r="M113" i="4"/>
  <c r="M114" i="4"/>
  <c r="M115" i="4"/>
  <c r="M116" i="4"/>
  <c r="M117" i="4"/>
  <c r="M118" i="4"/>
  <c r="M12" i="4"/>
  <c r="K13" i="4"/>
  <c r="K14" i="4"/>
  <c r="K15" i="4"/>
  <c r="K16" i="4"/>
  <c r="K17" i="4"/>
  <c r="K18" i="4"/>
  <c r="K19" i="4"/>
  <c r="K20" i="4"/>
  <c r="K21" i="4"/>
  <c r="K22" i="4"/>
  <c r="K23" i="4"/>
  <c r="K24" i="4"/>
  <c r="K25" i="4"/>
  <c r="K26" i="4"/>
  <c r="K27" i="4"/>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K56" i="4"/>
  <c r="K57" i="4"/>
  <c r="K58" i="4"/>
  <c r="K59" i="4"/>
  <c r="K60" i="4"/>
  <c r="K61" i="4"/>
  <c r="K62" i="4"/>
  <c r="K63" i="4"/>
  <c r="K64" i="4"/>
  <c r="K65" i="4"/>
  <c r="K66" i="4"/>
  <c r="K67" i="4"/>
  <c r="K68" i="4"/>
  <c r="K69" i="4"/>
  <c r="K70" i="4"/>
  <c r="K71" i="4"/>
  <c r="K72" i="4"/>
  <c r="K73" i="4"/>
  <c r="K74" i="4"/>
  <c r="K75" i="4"/>
  <c r="K76" i="4"/>
  <c r="K77" i="4"/>
  <c r="K78" i="4"/>
  <c r="K79" i="4"/>
  <c r="K80" i="4"/>
  <c r="K81" i="4"/>
  <c r="K82" i="4"/>
  <c r="K83" i="4"/>
  <c r="K84" i="4"/>
  <c r="K85" i="4"/>
  <c r="K86" i="4"/>
  <c r="K87" i="4"/>
  <c r="K88" i="4"/>
  <c r="K89" i="4"/>
  <c r="K90" i="4"/>
  <c r="K91" i="4"/>
  <c r="K92" i="4"/>
  <c r="K93" i="4"/>
  <c r="K94" i="4"/>
  <c r="K95" i="4"/>
  <c r="K96" i="4"/>
  <c r="K97" i="4"/>
  <c r="K98" i="4"/>
  <c r="K99" i="4"/>
  <c r="K100" i="4"/>
  <c r="K101" i="4"/>
  <c r="K102" i="4"/>
  <c r="K103" i="4"/>
  <c r="K104" i="4"/>
  <c r="K105" i="4"/>
  <c r="K106" i="4"/>
  <c r="K107" i="4"/>
  <c r="K108" i="4"/>
  <c r="K109" i="4"/>
  <c r="K110" i="4"/>
  <c r="K111" i="4"/>
  <c r="K112" i="4"/>
  <c r="K113" i="4"/>
  <c r="K114" i="4"/>
  <c r="K115" i="4"/>
  <c r="K116" i="4"/>
  <c r="K117" i="4"/>
  <c r="K118" i="4"/>
  <c r="K12" i="4"/>
  <c r="I13" i="4"/>
  <c r="I14" i="4"/>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I112" i="4"/>
  <c r="I113" i="4"/>
  <c r="I114" i="4"/>
  <c r="I115" i="4"/>
  <c r="I116" i="4"/>
  <c r="I117" i="4"/>
  <c r="I118" i="4"/>
  <c r="I12" i="4"/>
  <c r="M38" i="3"/>
  <c r="N38" i="3"/>
  <c r="O38" i="3"/>
  <c r="P38" i="3"/>
  <c r="Q38" i="3"/>
  <c r="R38" i="3"/>
  <c r="S38" i="3"/>
  <c r="T38" i="3"/>
  <c r="U38" i="3"/>
  <c r="V38" i="3"/>
  <c r="W38" i="3"/>
  <c r="X38" i="3"/>
  <c r="B52" i="10" s="1"/>
  <c r="Y38" i="3"/>
  <c r="Z38" i="3"/>
  <c r="AA38" i="3"/>
  <c r="AB38" i="3"/>
  <c r="AC38" i="3"/>
  <c r="AC13" i="3"/>
  <c r="AC14" i="3"/>
  <c r="AC15" i="3"/>
  <c r="AC16" i="3"/>
  <c r="AC17" i="3"/>
  <c r="AC18" i="3"/>
  <c r="AC19" i="3"/>
  <c r="AC20" i="3"/>
  <c r="AC21" i="3"/>
  <c r="AC22" i="3"/>
  <c r="AC23" i="3"/>
  <c r="AC24" i="3"/>
  <c r="AC25" i="3"/>
  <c r="AC26" i="3"/>
  <c r="AC27" i="3"/>
  <c r="AC28" i="3"/>
  <c r="AC29" i="3"/>
  <c r="AC30" i="3"/>
  <c r="AC31" i="3"/>
  <c r="AC32" i="3"/>
  <c r="AC33" i="3"/>
  <c r="AC34" i="3"/>
  <c r="AC35" i="3"/>
  <c r="AC36" i="3"/>
  <c r="AC37" i="3"/>
  <c r="AC12" i="3"/>
  <c r="AA13" i="3"/>
  <c r="AA14" i="3"/>
  <c r="AA15" i="3"/>
  <c r="AA16" i="3"/>
  <c r="AA17" i="3"/>
  <c r="AA18" i="3"/>
  <c r="AA19" i="3"/>
  <c r="AA20" i="3"/>
  <c r="AA21" i="3"/>
  <c r="AA22" i="3"/>
  <c r="AA23" i="3"/>
  <c r="AA24" i="3"/>
  <c r="AA25" i="3"/>
  <c r="AA26" i="3"/>
  <c r="AA27" i="3"/>
  <c r="AA28" i="3"/>
  <c r="AA29" i="3"/>
  <c r="AA30" i="3"/>
  <c r="AA31" i="3"/>
  <c r="AA32" i="3"/>
  <c r="AA33" i="3"/>
  <c r="AA34" i="3"/>
  <c r="AA35" i="3"/>
  <c r="AA36" i="3"/>
  <c r="AA37" i="3"/>
  <c r="AA12" i="3"/>
  <c r="Y13" i="3"/>
  <c r="Y14" i="3"/>
  <c r="Y15" i="3"/>
  <c r="Y16" i="3"/>
  <c r="Y17" i="3"/>
  <c r="Y18" i="3"/>
  <c r="Y19" i="3"/>
  <c r="Y20" i="3"/>
  <c r="Y21" i="3"/>
  <c r="Y22" i="3"/>
  <c r="Y23" i="3"/>
  <c r="Y24" i="3"/>
  <c r="Y25" i="3"/>
  <c r="Y26" i="3"/>
  <c r="Y27" i="3"/>
  <c r="Y28" i="3"/>
  <c r="Y29" i="3"/>
  <c r="Y30" i="3"/>
  <c r="Y31" i="3"/>
  <c r="Y32" i="3"/>
  <c r="Y33" i="3"/>
  <c r="Y34" i="3"/>
  <c r="Y35" i="3"/>
  <c r="Y36" i="3"/>
  <c r="Y37" i="3"/>
  <c r="Y12" i="3"/>
  <c r="W13" i="3"/>
  <c r="W14" i="3"/>
  <c r="W15" i="3"/>
  <c r="W16" i="3"/>
  <c r="W17" i="3"/>
  <c r="W18" i="3"/>
  <c r="W19" i="3"/>
  <c r="W20" i="3"/>
  <c r="W21" i="3"/>
  <c r="W22" i="3"/>
  <c r="W23" i="3"/>
  <c r="W24" i="3"/>
  <c r="W25" i="3"/>
  <c r="W26" i="3"/>
  <c r="W27" i="3"/>
  <c r="W28" i="3"/>
  <c r="W29" i="3"/>
  <c r="W30" i="3"/>
  <c r="W31" i="3"/>
  <c r="W32" i="3"/>
  <c r="W33" i="3"/>
  <c r="W34" i="3"/>
  <c r="W35" i="3"/>
  <c r="W36" i="3"/>
  <c r="W37" i="3"/>
  <c r="W12" i="3"/>
  <c r="U13" i="3"/>
  <c r="U14" i="3"/>
  <c r="U15" i="3"/>
  <c r="U16" i="3"/>
  <c r="U17" i="3"/>
  <c r="U18" i="3"/>
  <c r="U19" i="3"/>
  <c r="U20" i="3"/>
  <c r="U21" i="3"/>
  <c r="U22" i="3"/>
  <c r="U23" i="3"/>
  <c r="U24" i="3"/>
  <c r="U25" i="3"/>
  <c r="U26" i="3"/>
  <c r="U27" i="3"/>
  <c r="U28" i="3"/>
  <c r="U29" i="3"/>
  <c r="U30" i="3"/>
  <c r="U31" i="3"/>
  <c r="U32" i="3"/>
  <c r="U33" i="3"/>
  <c r="U34" i="3"/>
  <c r="U35" i="3"/>
  <c r="U36" i="3"/>
  <c r="U37" i="3"/>
  <c r="U12" i="3"/>
  <c r="S13" i="3"/>
  <c r="S14" i="3"/>
  <c r="S15" i="3"/>
  <c r="S16" i="3"/>
  <c r="S17" i="3"/>
  <c r="S18" i="3"/>
  <c r="S19" i="3"/>
  <c r="S20" i="3"/>
  <c r="S21" i="3"/>
  <c r="S22" i="3"/>
  <c r="S23" i="3"/>
  <c r="S24" i="3"/>
  <c r="S25" i="3"/>
  <c r="S26" i="3"/>
  <c r="S27" i="3"/>
  <c r="S28" i="3"/>
  <c r="S29" i="3"/>
  <c r="S30" i="3"/>
  <c r="S31" i="3"/>
  <c r="S32" i="3"/>
  <c r="S33" i="3"/>
  <c r="S34" i="3"/>
  <c r="S35" i="3"/>
  <c r="S36" i="3"/>
  <c r="S37" i="3"/>
  <c r="S12" i="3"/>
  <c r="Q13" i="3"/>
  <c r="Q14" i="3"/>
  <c r="Q15" i="3"/>
  <c r="Q16" i="3"/>
  <c r="Q17" i="3"/>
  <c r="Q18" i="3"/>
  <c r="Q19" i="3"/>
  <c r="Q20" i="3"/>
  <c r="Q21" i="3"/>
  <c r="Q22" i="3"/>
  <c r="Q23" i="3"/>
  <c r="Q24" i="3"/>
  <c r="Q25" i="3"/>
  <c r="Q26" i="3"/>
  <c r="Q27" i="3"/>
  <c r="Q28" i="3"/>
  <c r="Q29" i="3"/>
  <c r="Q30" i="3"/>
  <c r="Q31" i="3"/>
  <c r="Q32" i="3"/>
  <c r="Q33" i="3"/>
  <c r="Q34" i="3"/>
  <c r="Q35" i="3"/>
  <c r="Q36" i="3"/>
  <c r="Q37" i="3"/>
  <c r="Q12" i="3"/>
  <c r="O13" i="3"/>
  <c r="O14" i="3"/>
  <c r="O15" i="3"/>
  <c r="O16" i="3"/>
  <c r="O17" i="3"/>
  <c r="O18" i="3"/>
  <c r="O19" i="3"/>
  <c r="O20" i="3"/>
  <c r="O21" i="3"/>
  <c r="O22" i="3"/>
  <c r="O23" i="3"/>
  <c r="O24" i="3"/>
  <c r="O25" i="3"/>
  <c r="O26" i="3"/>
  <c r="O27" i="3"/>
  <c r="O28" i="3"/>
  <c r="O29" i="3"/>
  <c r="O30" i="3"/>
  <c r="O31" i="3"/>
  <c r="O32" i="3"/>
  <c r="O33" i="3"/>
  <c r="O34" i="3"/>
  <c r="O35" i="3"/>
  <c r="O36" i="3"/>
  <c r="O37" i="3"/>
  <c r="O12" i="3"/>
  <c r="M13" i="3"/>
  <c r="M14" i="3"/>
  <c r="M15" i="3"/>
  <c r="M16" i="3"/>
  <c r="M17" i="3"/>
  <c r="M18" i="3"/>
  <c r="M19" i="3"/>
  <c r="M20" i="3"/>
  <c r="M21" i="3"/>
  <c r="M22" i="3"/>
  <c r="M23" i="3"/>
  <c r="M24" i="3"/>
  <c r="M25" i="3"/>
  <c r="M26" i="3"/>
  <c r="M27" i="3"/>
  <c r="M28" i="3"/>
  <c r="M29" i="3"/>
  <c r="M30" i="3"/>
  <c r="M31" i="3"/>
  <c r="M32" i="3"/>
  <c r="M33" i="3"/>
  <c r="M34" i="3"/>
  <c r="M35" i="3"/>
  <c r="M36" i="3"/>
  <c r="M37" i="3"/>
  <c r="M12" i="3"/>
  <c r="K38" i="3"/>
  <c r="L38" i="3"/>
  <c r="B46" i="10" s="1"/>
  <c r="K13" i="3"/>
  <c r="K14" i="3"/>
  <c r="K15" i="3"/>
  <c r="K16" i="3"/>
  <c r="K17" i="3"/>
  <c r="K18" i="3"/>
  <c r="K19" i="3"/>
  <c r="K20" i="3"/>
  <c r="K21" i="3"/>
  <c r="K22" i="3"/>
  <c r="K23" i="3"/>
  <c r="K24" i="3"/>
  <c r="K25" i="3"/>
  <c r="K26" i="3"/>
  <c r="K27" i="3"/>
  <c r="K28" i="3"/>
  <c r="K29" i="3"/>
  <c r="K30" i="3"/>
  <c r="K31" i="3"/>
  <c r="K32" i="3"/>
  <c r="K33" i="3"/>
  <c r="K34" i="3"/>
  <c r="K35" i="3"/>
  <c r="K36" i="3"/>
  <c r="K37" i="3"/>
  <c r="K12" i="3"/>
  <c r="I13" i="3"/>
  <c r="I14" i="3"/>
  <c r="I15" i="3"/>
  <c r="I16" i="3"/>
  <c r="I17" i="3"/>
  <c r="I18" i="3"/>
  <c r="I19" i="3"/>
  <c r="I20" i="3"/>
  <c r="I21" i="3"/>
  <c r="I22" i="3"/>
  <c r="I23" i="3"/>
  <c r="I24" i="3"/>
  <c r="I25" i="3"/>
  <c r="I26" i="3"/>
  <c r="I27" i="3"/>
  <c r="I28" i="3"/>
  <c r="I29" i="3"/>
  <c r="I30" i="3"/>
  <c r="I31" i="3"/>
  <c r="I32" i="3"/>
  <c r="I33" i="3"/>
  <c r="I34" i="3"/>
  <c r="I35" i="3"/>
  <c r="I36" i="3"/>
  <c r="I37" i="3"/>
  <c r="I12" i="3"/>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C50" i="2"/>
  <c r="AC51" i="2"/>
  <c r="AC52" i="2"/>
  <c r="AC53"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AA43" i="2"/>
  <c r="AA44" i="2"/>
  <c r="AA45" i="2"/>
  <c r="AA46" i="2"/>
  <c r="AA47" i="2"/>
  <c r="AA48" i="2"/>
  <c r="AA49" i="2"/>
  <c r="AA50" i="2"/>
  <c r="AA51" i="2"/>
  <c r="AA52" i="2"/>
  <c r="AA53" i="2"/>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Y48" i="2"/>
  <c r="Y49" i="2"/>
  <c r="Y50" i="2"/>
  <c r="Y51" i="2"/>
  <c r="Y52" i="2"/>
  <c r="Y53" i="2"/>
  <c r="W17" i="2"/>
  <c r="W18" i="2"/>
  <c r="W19" i="2"/>
  <c r="W20" i="2"/>
  <c r="W21" i="2"/>
  <c r="W22" i="2"/>
  <c r="W23" i="2"/>
  <c r="W24" i="2"/>
  <c r="W25" i="2"/>
  <c r="W26" i="2"/>
  <c r="W27" i="2"/>
  <c r="W28" i="2"/>
  <c r="W29" i="2"/>
  <c r="W30" i="2"/>
  <c r="W31" i="2"/>
  <c r="W32" i="2"/>
  <c r="W33" i="2"/>
  <c r="W34" i="2"/>
  <c r="W35" i="2"/>
  <c r="W36" i="2"/>
  <c r="W37" i="2"/>
  <c r="W38" i="2"/>
  <c r="W39" i="2"/>
  <c r="W40" i="2"/>
  <c r="W41" i="2"/>
  <c r="W42" i="2"/>
  <c r="W43" i="2"/>
  <c r="W44" i="2"/>
  <c r="W45" i="2"/>
  <c r="W46" i="2"/>
  <c r="W47" i="2"/>
  <c r="W48" i="2"/>
  <c r="W49" i="2"/>
  <c r="W50" i="2"/>
  <c r="W51" i="2"/>
  <c r="W52" i="2"/>
  <c r="W53" i="2"/>
  <c r="U17" i="2"/>
  <c r="U18" i="2"/>
  <c r="U19" i="2"/>
  <c r="U20" i="2"/>
  <c r="U21" i="2"/>
  <c r="U22" i="2"/>
  <c r="U23" i="2"/>
  <c r="U24" i="2"/>
  <c r="U25" i="2"/>
  <c r="U26" i="2"/>
  <c r="U27" i="2"/>
  <c r="U28" i="2"/>
  <c r="U29" i="2"/>
  <c r="U30" i="2"/>
  <c r="U31" i="2"/>
  <c r="U32" i="2"/>
  <c r="U33" i="2"/>
  <c r="U34" i="2"/>
  <c r="U35" i="2"/>
  <c r="U36" i="2"/>
  <c r="U37" i="2"/>
  <c r="U38" i="2"/>
  <c r="U39" i="2"/>
  <c r="U40" i="2"/>
  <c r="U41" i="2"/>
  <c r="U42" i="2"/>
  <c r="U43" i="2"/>
  <c r="U44" i="2"/>
  <c r="U45" i="2"/>
  <c r="U46" i="2"/>
  <c r="U47" i="2"/>
  <c r="U48" i="2"/>
  <c r="U49" i="2"/>
  <c r="U50" i="2"/>
  <c r="U51" i="2"/>
  <c r="U52" i="2"/>
  <c r="U53" i="2"/>
  <c r="S17" i="2"/>
  <c r="S18" i="2"/>
  <c r="S19" i="2"/>
  <c r="S20" i="2"/>
  <c r="S21" i="2"/>
  <c r="S22" i="2"/>
  <c r="S23" i="2"/>
  <c r="S24" i="2"/>
  <c r="S25" i="2"/>
  <c r="S26" i="2"/>
  <c r="S27" i="2"/>
  <c r="S28" i="2"/>
  <c r="S29" i="2"/>
  <c r="S30" i="2"/>
  <c r="S31" i="2"/>
  <c r="S32" i="2"/>
  <c r="S33" i="2"/>
  <c r="S34" i="2"/>
  <c r="S35" i="2"/>
  <c r="S36" i="2"/>
  <c r="S37" i="2"/>
  <c r="S38" i="2"/>
  <c r="S39" i="2"/>
  <c r="S40" i="2"/>
  <c r="S41" i="2"/>
  <c r="S42" i="2"/>
  <c r="S43" i="2"/>
  <c r="S44" i="2"/>
  <c r="S45" i="2"/>
  <c r="S46" i="2"/>
  <c r="S47" i="2"/>
  <c r="S48" i="2"/>
  <c r="S49" i="2"/>
  <c r="S50" i="2"/>
  <c r="S51" i="2"/>
  <c r="S52" i="2"/>
  <c r="S53" i="2"/>
  <c r="Q17" i="2"/>
  <c r="Q18" i="2"/>
  <c r="Q19" i="2"/>
  <c r="Q20" i="2"/>
  <c r="Q21" i="2"/>
  <c r="Q22" i="2"/>
  <c r="Q23" i="2"/>
  <c r="Q24" i="2"/>
  <c r="Q25" i="2"/>
  <c r="Q26" i="2"/>
  <c r="Q27" i="2"/>
  <c r="Q28" i="2"/>
  <c r="Q29" i="2"/>
  <c r="Q30" i="2"/>
  <c r="Q31" i="2"/>
  <c r="Q32" i="2"/>
  <c r="Q33" i="2"/>
  <c r="Q34" i="2"/>
  <c r="Q35" i="2"/>
  <c r="Q36" i="2"/>
  <c r="Q37" i="2"/>
  <c r="Q38" i="2"/>
  <c r="Q39" i="2"/>
  <c r="Q40" i="2"/>
  <c r="Q41" i="2"/>
  <c r="Q42" i="2"/>
  <c r="Q43" i="2"/>
  <c r="Q44" i="2"/>
  <c r="Q45" i="2"/>
  <c r="Q46" i="2"/>
  <c r="Q47" i="2"/>
  <c r="Q48" i="2"/>
  <c r="Q49" i="2"/>
  <c r="Q50" i="2"/>
  <c r="Q51" i="2"/>
  <c r="Q52" i="2"/>
  <c r="Q53"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Y13" i="1"/>
  <c r="Y14" i="1"/>
  <c r="Y15" i="1"/>
  <c r="Y16" i="1"/>
  <c r="Y17" i="1"/>
  <c r="Y18" i="1"/>
  <c r="Y19" i="1"/>
  <c r="Y20" i="1"/>
  <c r="Y21" i="1"/>
  <c r="Y22" i="1"/>
  <c r="Y23" i="1"/>
  <c r="Y24" i="1"/>
  <c r="Y25" i="1"/>
  <c r="Y26" i="1"/>
  <c r="Y27" i="1"/>
  <c r="Y28" i="1"/>
  <c r="Y29" i="1"/>
  <c r="Y30" i="1"/>
  <c r="Y31" i="1"/>
  <c r="Y32" i="1"/>
  <c r="Y12" i="1"/>
  <c r="W13" i="1"/>
  <c r="W14" i="1"/>
  <c r="W15" i="1"/>
  <c r="W16" i="1"/>
  <c r="W17" i="1"/>
  <c r="W18" i="1"/>
  <c r="W19" i="1"/>
  <c r="W20" i="1"/>
  <c r="W21" i="1"/>
  <c r="W22" i="1"/>
  <c r="W23" i="1"/>
  <c r="W24" i="1"/>
  <c r="W25" i="1"/>
  <c r="W26" i="1"/>
  <c r="W27" i="1"/>
  <c r="W28" i="1"/>
  <c r="W29" i="1"/>
  <c r="W30" i="1"/>
  <c r="W31" i="1"/>
  <c r="W32" i="1"/>
  <c r="W12" i="1"/>
  <c r="U13" i="1"/>
  <c r="U14" i="1"/>
  <c r="U15" i="1"/>
  <c r="U16" i="1"/>
  <c r="U17" i="1"/>
  <c r="U18" i="1"/>
  <c r="U19" i="1"/>
  <c r="U20" i="1"/>
  <c r="U21" i="1"/>
  <c r="U22" i="1"/>
  <c r="U23" i="1"/>
  <c r="U24" i="1"/>
  <c r="U25" i="1"/>
  <c r="U26" i="1"/>
  <c r="U27" i="1"/>
  <c r="U28" i="1"/>
  <c r="U29" i="1"/>
  <c r="U30" i="1"/>
  <c r="U31" i="1"/>
  <c r="U32" i="1"/>
  <c r="U12" i="1"/>
  <c r="S13" i="1"/>
  <c r="S14" i="1"/>
  <c r="S15" i="1"/>
  <c r="S16" i="1"/>
  <c r="S17" i="1"/>
  <c r="S18" i="1"/>
  <c r="S19" i="1"/>
  <c r="S20" i="1"/>
  <c r="S21" i="1"/>
  <c r="S22" i="1"/>
  <c r="S23" i="1"/>
  <c r="S24" i="1"/>
  <c r="S25" i="1"/>
  <c r="S26" i="1"/>
  <c r="S27" i="1"/>
  <c r="S28" i="1"/>
  <c r="S29" i="1"/>
  <c r="S30" i="1"/>
  <c r="S31" i="1"/>
  <c r="S32" i="1"/>
  <c r="S12" i="1"/>
  <c r="Q13" i="1"/>
  <c r="Q14" i="1"/>
  <c r="Q15" i="1"/>
  <c r="Q16" i="1"/>
  <c r="Q17" i="1"/>
  <c r="Q18" i="1"/>
  <c r="Q19" i="1"/>
  <c r="Q20" i="1"/>
  <c r="Q21" i="1"/>
  <c r="Q22" i="1"/>
  <c r="Q23" i="1"/>
  <c r="Q24" i="1"/>
  <c r="Q25" i="1"/>
  <c r="Q26" i="1"/>
  <c r="Q27" i="1"/>
  <c r="Q28" i="1"/>
  <c r="Q29" i="1"/>
  <c r="Q30" i="1"/>
  <c r="Q31" i="1"/>
  <c r="Q32" i="1"/>
  <c r="Q12" i="1"/>
  <c r="O13" i="1"/>
  <c r="O14" i="1"/>
  <c r="O15" i="1"/>
  <c r="O16" i="1"/>
  <c r="O17" i="1"/>
  <c r="O18" i="1"/>
  <c r="O19" i="1"/>
  <c r="O20" i="1"/>
  <c r="O21" i="1"/>
  <c r="O22" i="1"/>
  <c r="O23" i="1"/>
  <c r="O24" i="1"/>
  <c r="O25" i="1"/>
  <c r="O26" i="1"/>
  <c r="O27" i="1"/>
  <c r="O28" i="1"/>
  <c r="O29" i="1"/>
  <c r="O30" i="1"/>
  <c r="O31" i="1"/>
  <c r="O32" i="1"/>
  <c r="O12" i="1"/>
  <c r="M13" i="1"/>
  <c r="M14" i="1"/>
  <c r="M15" i="1"/>
  <c r="M16" i="1"/>
  <c r="M17" i="1"/>
  <c r="M18" i="1"/>
  <c r="M19" i="1"/>
  <c r="M20" i="1"/>
  <c r="M21" i="1"/>
  <c r="M22" i="1"/>
  <c r="M23" i="1"/>
  <c r="M24" i="1"/>
  <c r="M25" i="1"/>
  <c r="M26" i="1"/>
  <c r="M27" i="1"/>
  <c r="M28" i="1"/>
  <c r="M29" i="1"/>
  <c r="M30" i="1"/>
  <c r="M31" i="1"/>
  <c r="M32" i="1"/>
  <c r="M12" i="1"/>
  <c r="K13" i="1"/>
  <c r="K14" i="1"/>
  <c r="K15" i="1"/>
  <c r="K16" i="1"/>
  <c r="K17" i="1"/>
  <c r="K18" i="1"/>
  <c r="K19" i="1"/>
  <c r="K20" i="1"/>
  <c r="K21" i="1"/>
  <c r="K22" i="1"/>
  <c r="K23" i="1"/>
  <c r="K24" i="1"/>
  <c r="K25" i="1"/>
  <c r="K26" i="1"/>
  <c r="K27" i="1"/>
  <c r="K28" i="1"/>
  <c r="K29" i="1"/>
  <c r="K30" i="1"/>
  <c r="K31" i="1"/>
  <c r="K32" i="1"/>
  <c r="K12" i="1"/>
  <c r="I13" i="1"/>
  <c r="I14" i="1"/>
  <c r="I15" i="1"/>
  <c r="I16" i="1"/>
  <c r="I17" i="1"/>
  <c r="I18" i="1"/>
  <c r="I19" i="1"/>
  <c r="I20" i="1"/>
  <c r="I21" i="1"/>
  <c r="I22" i="1"/>
  <c r="I23" i="1"/>
  <c r="I24" i="1"/>
  <c r="I25" i="1"/>
  <c r="I26" i="1"/>
  <c r="I27" i="1"/>
  <c r="I28" i="1"/>
  <c r="I29" i="1"/>
  <c r="I30" i="1"/>
  <c r="I31" i="1"/>
  <c r="I32" i="1"/>
  <c r="I12" i="1"/>
  <c r="AC13" i="1"/>
  <c r="AC14" i="1"/>
  <c r="AC15" i="1"/>
  <c r="AC16" i="1"/>
  <c r="AC17" i="1"/>
  <c r="AC18" i="1"/>
  <c r="AC19" i="1"/>
  <c r="AC20" i="1"/>
  <c r="AC21" i="1"/>
  <c r="AC22" i="1"/>
  <c r="AC23" i="1"/>
  <c r="AC24" i="1"/>
  <c r="AC25" i="1"/>
  <c r="AC26" i="1"/>
  <c r="AC27" i="1"/>
  <c r="AC28" i="1"/>
  <c r="AC29" i="1"/>
  <c r="AC30" i="1"/>
  <c r="AC31" i="1"/>
  <c r="AC32" i="1"/>
  <c r="AG13" i="1"/>
  <c r="AA13" i="1"/>
  <c r="AA14" i="1"/>
  <c r="AA15" i="1"/>
  <c r="AA16" i="1"/>
  <c r="AA17" i="1"/>
  <c r="AA18" i="1"/>
  <c r="AA19" i="1"/>
  <c r="AA20" i="1"/>
  <c r="AA21" i="1"/>
  <c r="AA22" i="1"/>
  <c r="AA23" i="1"/>
  <c r="AA24" i="1"/>
  <c r="AA25" i="1"/>
  <c r="AA26" i="1"/>
  <c r="AA27" i="1"/>
  <c r="AA28" i="1"/>
  <c r="AA29" i="1"/>
  <c r="AA30" i="1"/>
  <c r="AA31" i="1"/>
  <c r="AA32" i="1"/>
  <c r="AC12" i="1"/>
  <c r="AA33" i="1"/>
  <c r="AA12" i="1"/>
  <c r="AE33" i="1"/>
  <c r="AE12" i="1"/>
  <c r="B71" i="10"/>
  <c r="B70" i="10"/>
  <c r="B69" i="10"/>
  <c r="B68" i="10"/>
  <c r="B66" i="10"/>
  <c r="B65" i="10"/>
  <c r="B64" i="10"/>
  <c r="B63" i="10"/>
  <c r="B62" i="10"/>
  <c r="B61" i="10"/>
  <c r="A88" i="10"/>
  <c r="A87" i="10"/>
  <c r="A86" i="10"/>
  <c r="A85" i="10"/>
  <c r="A84" i="10"/>
  <c r="A83" i="10"/>
  <c r="A82" i="10"/>
  <c r="A81" i="10"/>
  <c r="A80" i="10"/>
  <c r="A79" i="10"/>
  <c r="A78" i="10"/>
  <c r="A75" i="10"/>
  <c r="A71" i="10"/>
  <c r="A70" i="10"/>
  <c r="A69" i="10"/>
  <c r="A68" i="10"/>
  <c r="A67" i="10"/>
  <c r="A66" i="10"/>
  <c r="A64" i="10"/>
  <c r="A63" i="10"/>
  <c r="A62" i="10"/>
  <c r="A61" i="10"/>
  <c r="A58" i="10"/>
  <c r="A65" i="10"/>
  <c r="A41" i="10"/>
  <c r="B54" i="10"/>
  <c r="B53" i="10"/>
  <c r="B51" i="10"/>
  <c r="B50" i="10"/>
  <c r="B49" i="10"/>
  <c r="B48" i="10"/>
  <c r="B47" i="10"/>
  <c r="B45" i="10"/>
  <c r="B44" i="10"/>
  <c r="A54" i="10"/>
  <c r="A53" i="10"/>
  <c r="A52" i="10"/>
  <c r="A51" i="10"/>
  <c r="A50" i="10"/>
  <c r="A49" i="10"/>
  <c r="A48" i="10"/>
  <c r="A47" i="10"/>
  <c r="A46" i="10"/>
  <c r="A45" i="10"/>
  <c r="A44" i="10"/>
  <c r="A38" i="10"/>
  <c r="A37" i="10"/>
  <c r="A36" i="10"/>
  <c r="A35" i="10"/>
  <c r="A34" i="10"/>
  <c r="A33" i="10"/>
  <c r="A32" i="10"/>
  <c r="A31" i="10"/>
  <c r="A30" i="10"/>
  <c r="A29" i="10"/>
  <c r="A28" i="10"/>
  <c r="A25" i="10"/>
  <c r="B22" i="10"/>
  <c r="B21" i="10"/>
  <c r="B20" i="10"/>
  <c r="B19" i="10"/>
  <c r="B18" i="10"/>
  <c r="B17" i="10"/>
  <c r="B16" i="10"/>
  <c r="B15" i="10"/>
  <c r="B14" i="10"/>
  <c r="B13" i="10"/>
  <c r="B12" i="10"/>
  <c r="A22" i="10"/>
  <c r="A21" i="10"/>
  <c r="A20" i="10"/>
  <c r="A19" i="10"/>
  <c r="A18" i="10"/>
  <c r="A17" i="10"/>
  <c r="A16" i="10"/>
  <c r="A15" i="10"/>
  <c r="A14" i="10"/>
  <c r="A13" i="10"/>
  <c r="A12" i="10"/>
  <c r="G37" i="7"/>
  <c r="AD13" i="7"/>
  <c r="AD14" i="7"/>
  <c r="AD15" i="7"/>
  <c r="AD16" i="7"/>
  <c r="AD17" i="7"/>
  <c r="AD18" i="7"/>
  <c r="AD19" i="7"/>
  <c r="AD20" i="7"/>
  <c r="AD21" i="7"/>
  <c r="AD22" i="7"/>
  <c r="AD23" i="7"/>
  <c r="AD24" i="7"/>
  <c r="AD25" i="7"/>
  <c r="AD26" i="7"/>
  <c r="AD27" i="7"/>
  <c r="AD28" i="7"/>
  <c r="AD29" i="7"/>
  <c r="AD30" i="7"/>
  <c r="AD31" i="7"/>
  <c r="AD32" i="7"/>
  <c r="AD33" i="7"/>
  <c r="AD34" i="7"/>
  <c r="AD35" i="7"/>
  <c r="AD36" i="7"/>
  <c r="AD12" i="7"/>
  <c r="H54" i="6"/>
  <c r="E161" i="10" l="1"/>
  <c r="D131" i="10"/>
  <c r="E131" i="10" s="1"/>
  <c r="E143" i="10" s="1"/>
  <c r="C143" i="10"/>
  <c r="E125" i="10"/>
  <c r="E107" i="10"/>
  <c r="E89" i="10"/>
  <c r="D71" i="10"/>
  <c r="E71" i="10" s="1"/>
  <c r="AJ107" i="8"/>
  <c r="AJ106" i="8"/>
  <c r="AG12" i="1"/>
  <c r="H92" i="5"/>
  <c r="C61" i="10"/>
  <c r="C62" i="10"/>
  <c r="C63" i="10"/>
  <c r="C64" i="10"/>
  <c r="D64" i="10" s="1"/>
  <c r="E64" i="10" s="1"/>
  <c r="C65" i="10"/>
  <c r="C66" i="10"/>
  <c r="D66" i="10" s="1"/>
  <c r="E66" i="10" s="1"/>
  <c r="C67" i="10"/>
  <c r="C68" i="10"/>
  <c r="C69" i="10"/>
  <c r="C70" i="10"/>
  <c r="H119" i="4"/>
  <c r="I38" i="3"/>
  <c r="C44" i="10" s="1"/>
  <c r="J38" i="3"/>
  <c r="C45" i="10"/>
  <c r="C46" i="10"/>
  <c r="C47" i="10"/>
  <c r="D47" i="10" s="1"/>
  <c r="E47" i="10" s="1"/>
  <c r="C48" i="10"/>
  <c r="D48" i="10" s="1"/>
  <c r="E48" i="10" s="1"/>
  <c r="C49" i="10"/>
  <c r="C50" i="10"/>
  <c r="C51" i="10"/>
  <c r="C52" i="10"/>
  <c r="C53" i="10"/>
  <c r="C54" i="10"/>
  <c r="H38" i="3"/>
  <c r="Y33" i="1"/>
  <c r="C20" i="10" s="1"/>
  <c r="W33" i="1"/>
  <c r="C19" i="10" s="1"/>
  <c r="U33" i="1"/>
  <c r="C18" i="10" s="1"/>
  <c r="O33" i="1"/>
  <c r="C15" i="10" s="1"/>
  <c r="D15" i="10" s="1"/>
  <c r="E15" i="10" s="1"/>
  <c r="M33" i="1"/>
  <c r="C14" i="10" s="1"/>
  <c r="D14" i="10" s="1"/>
  <c r="E14" i="10" s="1"/>
  <c r="I33" i="1"/>
  <c r="I54" i="2"/>
  <c r="J54" i="2"/>
  <c r="B29" i="10" s="1"/>
  <c r="K54" i="2"/>
  <c r="C29" i="10" s="1"/>
  <c r="D29" i="10" s="1"/>
  <c r="E29" i="10" s="1"/>
  <c r="L54" i="2"/>
  <c r="B30" i="10" s="1"/>
  <c r="M54" i="2"/>
  <c r="C30" i="10" s="1"/>
  <c r="N54" i="2"/>
  <c r="B31" i="10" s="1"/>
  <c r="O54" i="2"/>
  <c r="C31" i="10" s="1"/>
  <c r="P54" i="2"/>
  <c r="B32" i="10" s="1"/>
  <c r="Q54" i="2"/>
  <c r="C32" i="10" s="1"/>
  <c r="D32" i="10" s="1"/>
  <c r="E32" i="10" s="1"/>
  <c r="R54" i="2"/>
  <c r="B33" i="10" s="1"/>
  <c r="S54" i="2"/>
  <c r="C33" i="10" s="1"/>
  <c r="D33" i="10" s="1"/>
  <c r="E33" i="10" s="1"/>
  <c r="T54" i="2"/>
  <c r="B34" i="10" s="1"/>
  <c r="U54" i="2"/>
  <c r="C34" i="10" s="1"/>
  <c r="D34" i="10" s="1"/>
  <c r="E34" i="10" s="1"/>
  <c r="V54" i="2"/>
  <c r="B35" i="10" s="1"/>
  <c r="W54" i="2"/>
  <c r="C35" i="10" s="1"/>
  <c r="X54" i="2"/>
  <c r="B36" i="10" s="1"/>
  <c r="Y54" i="2"/>
  <c r="C36" i="10" s="1"/>
  <c r="D36" i="10" s="1"/>
  <c r="E36" i="10" s="1"/>
  <c r="Z54" i="2"/>
  <c r="B37" i="10" s="1"/>
  <c r="AA54" i="2"/>
  <c r="C37" i="10" s="1"/>
  <c r="D37" i="10" s="1"/>
  <c r="E37" i="10" s="1"/>
  <c r="AB54" i="2"/>
  <c r="B38" i="10" s="1"/>
  <c r="AC54" i="2"/>
  <c r="C38" i="10" s="1"/>
  <c r="D38" i="10" s="1"/>
  <c r="E38" i="10" s="1"/>
  <c r="H54" i="2"/>
  <c r="J33" i="1"/>
  <c r="L33" i="1"/>
  <c r="N33" i="1"/>
  <c r="P33" i="1"/>
  <c r="R33" i="1"/>
  <c r="S33" i="1"/>
  <c r="C17" i="10" s="1"/>
  <c r="T33" i="1"/>
  <c r="V33" i="1"/>
  <c r="X33" i="1"/>
  <c r="Z33" i="1"/>
  <c r="C21" i="10"/>
  <c r="AB33" i="1"/>
  <c r="AC33" i="1"/>
  <c r="C22" i="10" s="1"/>
  <c r="AE13" i="1"/>
  <c r="AE14" i="1"/>
  <c r="AE15" i="1"/>
  <c r="AE16" i="1"/>
  <c r="AE17" i="1"/>
  <c r="AE18" i="1"/>
  <c r="AE19" i="1"/>
  <c r="AE20" i="1"/>
  <c r="AE21" i="1"/>
  <c r="AE22" i="1"/>
  <c r="AE23" i="1"/>
  <c r="AE24" i="1"/>
  <c r="AE25" i="1"/>
  <c r="AE26" i="1"/>
  <c r="AE27" i="1"/>
  <c r="AE28" i="1"/>
  <c r="AE29" i="1"/>
  <c r="AE30" i="1"/>
  <c r="AE31" i="1"/>
  <c r="AE32" i="1"/>
  <c r="H33" i="1"/>
  <c r="A9" i="10"/>
  <c r="AH38" i="7"/>
  <c r="AJ38" i="7"/>
  <c r="AF38" i="7"/>
  <c r="AI55" i="6"/>
  <c r="AK55" i="6"/>
  <c r="AG55" i="6"/>
  <c r="AG93" i="5"/>
  <c r="AI93" i="5"/>
  <c r="AE93" i="5"/>
  <c r="AG120" i="4"/>
  <c r="AI120" i="4"/>
  <c r="AE120" i="4"/>
  <c r="AG39" i="3"/>
  <c r="AI39" i="3"/>
  <c r="AE39" i="3"/>
  <c r="AG55" i="2"/>
  <c r="AI55" i="2"/>
  <c r="AE55" i="2"/>
  <c r="D65" i="10" l="1"/>
  <c r="E65" i="10"/>
  <c r="D63" i="10"/>
  <c r="E63" i="10" s="1"/>
  <c r="C72" i="10"/>
  <c r="D61" i="10"/>
  <c r="E61" i="10"/>
  <c r="D68" i="10"/>
  <c r="E68" i="10"/>
  <c r="D62" i="10"/>
  <c r="E62" i="10" s="1"/>
  <c r="D70" i="10"/>
  <c r="E70" i="10" s="1"/>
  <c r="D69" i="10"/>
  <c r="E69" i="10"/>
  <c r="D67" i="10"/>
  <c r="E67" i="10"/>
  <c r="D49" i="10"/>
  <c r="E49" i="10" s="1"/>
  <c r="D51" i="10"/>
  <c r="E51" i="10"/>
  <c r="D50" i="10"/>
  <c r="E50" i="10"/>
  <c r="D46" i="10"/>
  <c r="E46" i="10"/>
  <c r="D53" i="10"/>
  <c r="E53" i="10" s="1"/>
  <c r="D45" i="10"/>
  <c r="E45" i="10"/>
  <c r="C55" i="10"/>
  <c r="D44" i="10"/>
  <c r="E44" i="10" s="1"/>
  <c r="D54" i="10"/>
  <c r="E54" i="10"/>
  <c r="D52" i="10"/>
  <c r="E52" i="10"/>
  <c r="C28" i="10"/>
  <c r="D31" i="10"/>
  <c r="E31" i="10"/>
  <c r="D30" i="10"/>
  <c r="E30" i="10"/>
  <c r="B28" i="10"/>
  <c r="D35" i="10"/>
  <c r="E35" i="10" s="1"/>
  <c r="D22" i="10"/>
  <c r="E22" i="10"/>
  <c r="D20" i="10"/>
  <c r="E20" i="10" s="1"/>
  <c r="D21" i="10"/>
  <c r="E21" i="10" s="1"/>
  <c r="D18" i="10"/>
  <c r="E18" i="10"/>
  <c r="D19" i="10"/>
  <c r="E19" i="10"/>
  <c r="D17" i="10"/>
  <c r="E17" i="10" s="1"/>
  <c r="C12" i="10"/>
  <c r="Q33" i="1"/>
  <c r="C16" i="10" s="1"/>
  <c r="K33" i="1"/>
  <c r="C13" i="10" s="1"/>
  <c r="E55" i="10" l="1"/>
  <c r="E72" i="10"/>
  <c r="D28" i="10"/>
  <c r="C39" i="10"/>
  <c r="E28" i="10"/>
  <c r="E39" i="10" s="1"/>
  <c r="D13" i="10"/>
  <c r="E13" i="10" s="1"/>
  <c r="D16" i="10"/>
  <c r="E16" i="10" s="1"/>
  <c r="D12" i="10"/>
  <c r="E12" i="10" s="1"/>
  <c r="C23" i="10"/>
  <c r="B164" i="10" s="1"/>
  <c r="E23" i="10" l="1"/>
  <c r="D164" i="10" s="1"/>
  <c r="AG31" i="1"/>
  <c r="AG30" i="1"/>
  <c r="AG29" i="1"/>
  <c r="AG28" i="1"/>
  <c r="AG27" i="1"/>
  <c r="AG26" i="1"/>
  <c r="AG25" i="1"/>
  <c r="AG24" i="1"/>
  <c r="AG23" i="1"/>
  <c r="AG22" i="1"/>
  <c r="AG21" i="1"/>
  <c r="AG20" i="1"/>
  <c r="AG19" i="1"/>
  <c r="AG18" i="1"/>
  <c r="AG17" i="1"/>
  <c r="AG16" i="1"/>
  <c r="AG15" i="1"/>
  <c r="AG14" i="1"/>
  <c r="AH30" i="1" l="1"/>
  <c r="AI30" i="1" s="1"/>
  <c r="AH14" i="1"/>
  <c r="AI14" i="1" s="1"/>
  <c r="AH23" i="1"/>
  <c r="AI23" i="1" s="1"/>
  <c r="AH24" i="1"/>
  <c r="AI24" i="1" s="1"/>
  <c r="AH17" i="1"/>
  <c r="AI17" i="1" s="1"/>
  <c r="AH26" i="1"/>
  <c r="AI26" i="1" s="1"/>
  <c r="AH18" i="1"/>
  <c r="AI18" i="1" s="1"/>
  <c r="AH27" i="1"/>
  <c r="AI27" i="1" s="1"/>
  <c r="AH21" i="1"/>
  <c r="AI21" i="1" s="1"/>
  <c r="AH15" i="1"/>
  <c r="AI15" i="1" s="1"/>
  <c r="AH20" i="1"/>
  <c r="AI20" i="1" s="1"/>
  <c r="AH29" i="1"/>
  <c r="AI29" i="1" s="1"/>
  <c r="AH13" i="1"/>
  <c r="AI13" i="1" s="1"/>
  <c r="AH16" i="1"/>
  <c r="AI16" i="1" s="1"/>
  <c r="AH19" i="1"/>
  <c r="AI19" i="1" s="1"/>
  <c r="AH22" i="1"/>
  <c r="AI22" i="1" s="1"/>
  <c r="AH25" i="1"/>
  <c r="AI25" i="1" s="1"/>
  <c r="AH28" i="1"/>
  <c r="AI28" i="1" s="1"/>
  <c r="AH31" i="1"/>
  <c r="AI31" i="1" s="1"/>
  <c r="AG32" i="1" l="1"/>
  <c r="AH32" i="1" s="1"/>
  <c r="AI32" i="1" s="1"/>
  <c r="AE34" i="1"/>
  <c r="AG33" i="1" l="1"/>
  <c r="AG34" i="1"/>
  <c r="AH12" i="1"/>
  <c r="AI12" i="1" s="1"/>
  <c r="AI33" i="1" l="1"/>
  <c r="AI34" i="1"/>
</calcChain>
</file>

<file path=xl/sharedStrings.xml><?xml version="1.0" encoding="utf-8"?>
<sst xmlns="http://schemas.openxmlformats.org/spreadsheetml/2006/main" count="3700" uniqueCount="1715">
  <si>
    <t>ALLEGATO 4.1 - PROTESI GINOCCHIO</t>
  </si>
  <si>
    <t>n.lotto</t>
  </si>
  <si>
    <t>sottogruppo di riferimento</t>
  </si>
  <si>
    <t>elenco per sottogruppo</t>
  </si>
  <si>
    <t>Descrizione lotto</t>
  </si>
  <si>
    <t>Descrizione Sistema Tipo</t>
  </si>
  <si>
    <t>Composizione Sistema tipo</t>
  </si>
  <si>
    <t>Sistema Tipo</t>
  </si>
  <si>
    <t>N. Sistemi fab. Quadriennale ASL Bari</t>
  </si>
  <si>
    <t>N. Sistemi fab. Quadriennale ASL BAT</t>
  </si>
  <si>
    <t>N. Sistemi fab. Quadriennale ASL Brindisi</t>
  </si>
  <si>
    <t>N. Sistemi fab. Quadriennale ASL Foggia</t>
  </si>
  <si>
    <t>N. Sistemi fab. Quadriennale ASL Lecce</t>
  </si>
  <si>
    <t>N. Sistemi fab. Quadriennale ASL Taranto</t>
  </si>
  <si>
    <t>N. Sistemi fab. Quadriennale Az.Osp Foggia</t>
  </si>
  <si>
    <t>N. Sistemi fab. Quadriennale Università Foggia</t>
  </si>
  <si>
    <t>N. Sistemi fab. Quadriennale Policlinico Bari</t>
  </si>
  <si>
    <t>N. Sistemi fab. Quadriennale IRCCS De Bellis di Castellana Grotte</t>
  </si>
  <si>
    <t>N. Sistemi fab. Quadriennale IRCCS Giovanni Paolo II Bari</t>
  </si>
  <si>
    <t>UM</t>
  </si>
  <si>
    <t>Q.tà totale Sistemi quadriennale</t>
  </si>
  <si>
    <t>Prezzo unitario a Base d'Asta per Sistema</t>
  </si>
  <si>
    <t>Prezzo totale a Base d'Asta per Sistema</t>
  </si>
  <si>
    <t>opzione 10%</t>
  </si>
  <si>
    <t>Importo massimo complessivo</t>
  </si>
  <si>
    <t>PROTESI GINOCCHIO</t>
  </si>
  <si>
    <t>1.1</t>
  </si>
  <si>
    <t>GINOCCHIO</t>
  </si>
  <si>
    <t>SISTEMA PROTESICO TOTALE DI GINOCCHIO DA PRIMO IMPIANTO, CEMENTATO</t>
  </si>
  <si>
    <t xml:space="preserve">COMPONENTI IN LEGA METALLICA, PIATTO TIBIALE FISSO O MOBILE, INSERTI IN POLIETILENE VARIO SPESSORE, CR E PS, ED EVENTUALE ROTULA </t>
  </si>
  <si>
    <t>Sistema</t>
  </si>
  <si>
    <t>1.2</t>
  </si>
  <si>
    <t>SISTEMA PROTESICO TOTALE DI GINOCCHIO DA PRIMO IMPIANTO, CEMENTATO, PER TIBIE DIFFICILI</t>
  </si>
  <si>
    <t>COMPONENTI IN LEGA METALLICA, CEMENTATE, PIATTO TIBIALE FISSO, STELO TIBIALE LISCIO OD A PRESS-FIT CON ALETTE, INSERTI IN POLIETILENE PS, EVENTUALE SPESSORE TIBIALE CEMENTATO, EVENTUALE ROTULA</t>
  </si>
  <si>
    <t>1.3</t>
  </si>
  <si>
    <t>SISTEMA PROTESICO TOTALE DI GINOCCHIO DA PRIMO IMPIANTO, CEMENTATO, AD ALTA INNOVAZIONE TECNOLOGICA (PER N° DI TAGLIE, VINCOLI E MODULARITA', DESIGN E MATERIALI)</t>
  </si>
  <si>
    <t xml:space="preserve">COMPONENTI IN LEGA METALLICA, CEMENTATI, PIATTO TIBIALE FISSO AD ASIMMETRIA ANATOMICA, INSERTI IN POLY CROSSLINKED: CR, UCOR,PS (ULTRACONGRUENTI) O POLY CON VIT. E: MC( MEDIAL CONSTRAINED/MEDIAL PIVOT) E CPS(CONSTRAINED PS / MID-CONSTRAINED). EVENTUALI ROTULA E STELO TIBIALE </t>
  </si>
  <si>
    <t>1.4</t>
  </si>
  <si>
    <t>SISTEMA PROTESICO TOTALE DI GINOCCHIO DA PRIMO IMPIANTO, CEMENTATO, AD ALTA INNOVAZIONE TECNOLOGICA CON DISPOSITIVO PER NAVIGAZIONE O EVENTUALE ROBOTICA MONOUSO</t>
  </si>
  <si>
    <t xml:space="preserve">COMPONENTI IN LEGA METALLICA, CEMENTATI, PIATTO TIBIALE FISS AD ASIMMETRIA ANATOMICA, INSERTI IN POLY CROSSLINKED: CR, UCOR (ULTRACONGRUENTI), PS O POLY CON VIT. E MC( MEDIAL CONSTRAINED) O MP (MEDIAL PIVOT) E CPS(CONSTRAINED PS O MID- COSTRAINED). EVENTUALI ROTULA E STELO TIBIALE.CON DISPOSITIVO MONOUSO PER ALLINEAMENTO A CELLE DI CARICO O NAVIGATO O IN ALTERNATIVA PER CHIRURGIA ROBOTTIZZATA </t>
  </si>
  <si>
    <t>1.5</t>
  </si>
  <si>
    <t>SISTEMA PROTESICO TOTALE DI GINOCCHIIO DA PRIMO IMPIANTO NON CEMENTATO (BIOLOGICO) AD ALTA INNOVAZIONE TECNOLOGICA</t>
  </si>
  <si>
    <t>COMPONENTI FEMORALE E TIBIALE IN LEGA METALLICA RIVESTITA IN TANTALIO O METALLO TRABECOLARE, PIATTO FISSO AD ASIMMETRIA ANATOMICA, INSERTI IN POLY CROSS-LINKED: CR, UCOR (ULTRACONGRUENT), PS, OPPURE POLY CON VIT.E: MC/ MP; CON EVENTUALE ROTULA</t>
  </si>
  <si>
    <t>1.6</t>
  </si>
  <si>
    <t>SISTEMA PROTESICO TOTALE DI GINOCCHIIO DA PRIMO IMPIANTO NON CEMENTATO (BIOLOGICO) AD ALTA INNOVAZIONE TECNOLOGICA CON DISPOSITIVO PER NAVIGAZIONE O EVENTUALE ROBOTICA MONOUSO</t>
  </si>
  <si>
    <t>COMPONENTI FEMORALE E TIBIALE IN LEGA METALLICA RIVESTITA IN TANTALIO O METALLO TRABECOLARE, PIATTO FISSO AD ASIMMETRIA ANATOMICA, INSERTI IN POLY CROSS-LINKED CR, UCOR (ULTRACONGRUENT), PS, OPPURE POLY CON VIT.E MC O MP CON EVENTUALE ROTULA CON DISPOSITIVO MONOUSO PER ALLINEAMENTO A CELLE DI CARICO O NAVIGATO O IN ALTERNATIVA PER CHIRURGIA ROBOTTIZZATA</t>
  </si>
  <si>
    <t>1.7</t>
  </si>
  <si>
    <t>SISTEMA PROTESICO TOTALE DI GINOCCHIO DA PRIMO IMPIANTO, CEMENTATO, PER PAZIENTI ALLERGICI</t>
  </si>
  <si>
    <t>COMPONENTI IN LEGA DI TITANIO, CEMENTAT E NON, PIATTO TIBIALE FISSO O MOBILE E INSERTI IN POLY CR E PS, ED EVENTUALE ROTULA</t>
  </si>
  <si>
    <t>1.8</t>
  </si>
  <si>
    <t>SISTEMA PROTESICO TOTALE  DEL GINOCCHIO DI PRIMO IMPIANTO, IBRIDO, AD ALTA INNOVAZIONE TECNOLOGICA</t>
  </si>
  <si>
    <t>COMPONENTE FEMORALE IN LEGA METALLICA, CEMENTATA. PIATTO TIBIALE FISSO  ANATOMICO IN LEGA DI TITANIO E TANTALIO/METALLO TRABECOLARE. INSERTI IN POLY CROSS-LINKED CR, UCOR, PS  E POLY CON VIT E MC/MP, EVENTUALE ROTULA</t>
  </si>
  <si>
    <t>1.9</t>
  </si>
  <si>
    <t>SISTEMA PROTESICO TOTALE DI GINOCCHIO DA PRIMO IMPIANTO, CEMENTATO, AD ALTA INNOVAZIONE TECNOLOGICA</t>
  </si>
  <si>
    <t>COMPONENTI IN LEGA METALLICA, CEMENTATI, PIATTO TIBIALE  SIMMETRICO,SIA FISSO CHE MOBILE, LISCIO E CON  4 TASCHE PER FISSAZIONE CEMENTO; RAGGIO FEMORALE A RIDUZIONE GRADUALE, INSERTO IN POLY ANTIOSSIDANTE, CR E PS, EVENTUALE ROTULA IN  VERSIONE SIA MEDIALIZZATA CHE  ANATOMICA.</t>
  </si>
  <si>
    <t>1.10</t>
  </si>
  <si>
    <t>SISTEMA PROTESICO TOTALE DI GINOCCHIO DA PRIMO IMPIANTO, AD ALTA INNOVAZIONE TECNOLOGICA, SIA IN VERSIONE IBRIDA CHE BIOLOGICA</t>
  </si>
  <si>
    <t>COMPONENTI IN LEGA METALLICA,FEMORE E PIATTO TIBIALE SIA CEMENTATI CHE BIOLOGICI, CON RIVESTIMENTO IN MACROSTRUTTURA; RAGGIO DI CURVATURA FEMORALE A RIDUZIONE GRADUALE; INSERTO IN POLY ANTIOSSIDANTE, CR E PS, EVENTUALE ROTULA IN  VERSIONE SIA MEDIALIZZATA CHE  ANATOMICA.</t>
  </si>
  <si>
    <t>1.11</t>
  </si>
  <si>
    <t>COMPONENTI IN LEGA METALLICA, CON PIATTO FISSO SIMMETRICO IN ALMENO 20 TAGLIE, INSERTI IN POLY CR, PS, CPS, EVENTUALE ROTULA E STELO TIBIALE.</t>
  </si>
  <si>
    <t>1.12</t>
  </si>
  <si>
    <t>SISTEMA PROTESICO DI GINOCCHIO DA PRIMO IMPIANTO A MEDIAL PIVOT, IN VERSIONE CEMENTATO, BIOLOGICO, ANALLERGICO</t>
  </si>
  <si>
    <t>COMPONENTI IN LEGA METALLICA, CEMENTATI, ANALLERGICI O CON RIVESTIMENTO BIOLOGICO, FEMORE A RAGGIO SINGOLO, PIATTO TIBIALE FISSO ASIMMETRICO ED INSERTO IN POLY A MEDIAL PIVOT, EVENTUALE ROTULA</t>
  </si>
  <si>
    <t>1.13</t>
  </si>
  <si>
    <t>SISTEMA PROTESICO DI GINOCCHIO DA PRIMO IMPIANTO , CEMENTATO, SEMIVINCOLATO (CCk) PER CASI DIFFICILI</t>
  </si>
  <si>
    <t xml:space="preserve">COMPONENTI IN LEGA METALLICA, CEMENTATI, PIATTO FISSO, FEMORE A VINCOLO CONDILARE(SEMIVINCOLO), COMPRENSIVO  DI DUE STELI FEMORO-TIBIALI, RETTI E CON OFFSET, LISCI O CON ALETTE A PRESA CORTICALE, 1 SPESSORE TIBIALE CEMENTATO O BIOLOGICO IN  TANTALIO O METALLO TARBECOLARE;INSERTO IN POLY CCK E/O PS, EVENTUALE ROTULA </t>
  </si>
  <si>
    <t>1.14</t>
  </si>
  <si>
    <t>SISTEMA  PROTESICO DI GINOCCHIO DI SECONDO IMPIANTO, CEMENTATO, SEMIVINCOLATO (CCK)</t>
  </si>
  <si>
    <t>COMPONENTI FEMORALE E TIBIALE IN LEGA METALLICA, CEMENTATI, PIATTO FISSO, INSERTI IN POLY CCK (SEMIVINCOLATI) E PS COMPRENSIVO DI : a)2 STELI FEMORALI RETTI E CON OFFSET LISCI ED A PRESS-FIT CORTICALE CON ALETTE; b) 4 SPESSORI FEMORALI E 2 TIBIALI CEMENTATI E BIOLOGICI IN TANTALIO O MACROSTRUTTURA;c) 2 CONI O CAMICE FEMORALI ED 1 CONO O CAMICIA TIBIALE IN TANTALIO O MACROSTRUTTURA; d)EVENTUALE ROTULA E 2 VITI IN TITANIO DA 2,5 MM.</t>
  </si>
  <si>
    <t>1.15</t>
  </si>
  <si>
    <t>COMPONENTI FEMORALE E TIBIALE IN LEGA METALLICA, CEMENTATI, PIATTO FISSO O MOBILE, INSERTI IN POLY CCK (SEMIVINCOLATI) E PS COMPRENSIVO DI : a)2 STELI FEMORALI RETTI E CON OFFSET ; b) 4 SPESSORI FEMORALI E 2 TIBIALI SIA CEMENTATI CHE BIOLOGICI ;c) 2 CONI O CAMICE FEMORALI E TIBIALI IN  MACROSTRUTTURA; d)EVENTUALE ROTULA</t>
  </si>
  <si>
    <t>1.16</t>
  </si>
  <si>
    <t>SISTEMA PROTESICO TOTALE DI GINOCCHIO DA SECONDO IMPIANTO, CEMENTATO, SEMIVINCOLATO (CCK), PER PAZIENTI ALLERGICI</t>
  </si>
  <si>
    <t>COMPONENTI FEMORALE E TIBIALE IN LEGA DI TITANIO O CERAMIZZATI, CEMENTATI, PIATTO FISSO, INSERTI IN POLY CCK (SEMIVINCOLATI) E PS COMPRENSIVO DI : a)2 STELI FEMORALI RETTI O CON OFFSET;  b) 4 SPESSORI FEMORALI E 2 TIBIALI CEMENTATI ; c) 2 CONI O CAMICE FEMORALI E TIBIALI IN  MACROSTRUTTURA; d)EVENTUALE ROTULA.</t>
  </si>
  <si>
    <t>1.17</t>
  </si>
  <si>
    <t>SISTEMA PROTESICO TOTALE DI GINOCCHIO DA SECONDO IMPIANTO, CEMENTATO, VINCOLATO (CERNIERA A PIATTO ROTANTE)</t>
  </si>
  <si>
    <t>COMPONENTI FEMORALE E TIBIALE IN LEGA METALLICA CEMENTATI, PIATTO MOBILE, INSERTI IN POLY RHK (CERNIERA ROTANTE), VINCOLATI, COMPRENSIVO DI  a)2 STELI FEMORALI RETTI E CON OFFSET LISCI ED A PRESS-FIT CORTICALE CON ALETTE; b) 4 SPESSORI FEMORALI E 2 TIBIALI CEMENTATI E BIOLOGICI IN TANTALIO O MACROSTRUTTURA;c) 2 CONI O CAMICE FEMORALI ED 1 CONO O CAMICIA TIBIALE IN TANTALIO O MACROSTRUTTURA; d)EVENTUALE ROTULA E 2 VITI IN TITANIO DA 2,5 MM.</t>
  </si>
  <si>
    <t>1.18</t>
  </si>
  <si>
    <t>SISTEMA PROTESICO TOTALE DI GINOCCHIO, DA SECONDO IMPIANTO, CEMENTATO, VINCOLATO (CERNIERA A PIATTO FISSO E/O ROTANTE) IN VERSIONE CON TROCLEA E SENZA TROCLEA</t>
  </si>
  <si>
    <t>COMPONENTI FEMORALE E TIBIALE IN LEGA METALLICA, CEMENTATI, A PIATTO FISSO E/O ROTANTE, IN VERSIONE CON TROCLEA E SENZA TROCLEA, COMPRENSIVO DI INSERTI IN POLY A CERNIERA FISSA O ROTANTE,EVENTUALI STELI FEMORO-TIBIALI SIA  CEMENTATI  CHE BIOLOGICI; 2  CONI FEMORO-TIBIALI  IN MACROSTRUTTURA , 2 SPESSORI FEMORALI E 2 TIBIALI CEMENTATI; EVENTUALE ROTULA.</t>
  </si>
  <si>
    <t>1.19</t>
  </si>
  <si>
    <t>SISTEMA PROTESICO DI GINOCCHIO DA SECONDO IMPIANTO, ANCHE PER PAZIENTI ALLERGICI, A MEDIAL PIVOT</t>
  </si>
  <si>
    <t>COMPONENTI FEMORALI E TIBIALI IN LEGA METALLICA CEMENTATI ED IN VERSIONE ANALLERGICA; FEMORE A RAGGIO SINGOLO E PIATTO FISSO; INSERTI IN POLY MP (MEDIAL PIVOT)COMPRENSIVO DI: a) 2 STELI FEMORO-TIBIALI RETTI, CEMENTATI E BIOLOGICI; b) 4 SPESSORI FEMORALI E 2 TIBIALI CEMENTATI; c) EVENTUALE ROTULA</t>
  </si>
  <si>
    <t>1.20</t>
  </si>
  <si>
    <t>PROTESI DI GINOCCHIO PARZIALE (MONOCOMPARTIMENTALE), CEMENTATO</t>
  </si>
  <si>
    <t>COMPONENTE FEMORALEE TIBIALE IN LEGA METALLICA, CEMENTATI, PIATTO FISSO CON CHIGLIA, INSERTO MODULARE IN POLY: STRUMENTARIO PER RESEZIONI GUIDATE.</t>
  </si>
  <si>
    <t>1.21</t>
  </si>
  <si>
    <t>SISTEMA PROTESICO DI GINOCCHIO PER RESEZIONI ONCOLOGICHE ESTESE</t>
  </si>
  <si>
    <t>COMPONENTI FEMORALI E TIBIALI IN LEGA METALLICA COMPRENSIVI DI  SEGMENTI INTERCALARI IN LEGA METALLICA, CONI IN MATERIALE POROSO, ESTENSIONI MODULARI DI VARI DIAMETRI E LUNGHEZZA ANCHE A FISSAZIONE BIOLOGICA, INSERTO ARTICOLARI IN POLIETILENE. EVENTUALE METAFISI SEGMENTALE TIBIALE BIOLOGICA</t>
  </si>
  <si>
    <t>totale sistemi</t>
  </si>
  <si>
    <t>totale sottogruppo 1</t>
  </si>
  <si>
    <t>ALLEGATO 4.2 - PROTESI ANCA</t>
  </si>
  <si>
    <t>Composizione Sistema Tipo</t>
  </si>
  <si>
    <t>PROTESI ANCA</t>
  </si>
  <si>
    <t>2.1</t>
  </si>
  <si>
    <t>ANCA</t>
  </si>
  <si>
    <t>protesi d'anca da primo impianto di tipo cementata, stelo monoblocco</t>
  </si>
  <si>
    <t>stelo monoblocco retto, anche lucidato a specchio in lega metallica ; Teste in Cocr e ceramica,  fino almeno  32mm. Coppa acetabolare in polietilene</t>
  </si>
  <si>
    <t>stelo,
testa in ceramica, 
coppa  in poly</t>
  </si>
  <si>
    <t>2.2</t>
  </si>
  <si>
    <t>protesi d'anca da primo impianto di tipo cementata, stelo con colli modulari</t>
  </si>
  <si>
    <t>stelo con colli modulari in almeno in 24 configurazioni anche lucidato a specchio,  in lega metallica ; Teste in Cocr e ceramica,  fino almeno   a 32mm. Coppa acetabolare in polietilene</t>
  </si>
  <si>
    <t>stelo, 
collo modulare, 
testa in ceramica, 
coppa  in poly</t>
  </si>
  <si>
    <t>2.3</t>
  </si>
  <si>
    <t>protesi d'anca da primo impianto del tipo ibrido con stelo cementato monoblocco, coppa in macrostruttura, anche in versione doppia mobilità modular</t>
  </si>
  <si>
    <t xml:space="preserve">stelo monoblocco retto, anche lucidato a specchio, in lega metallica; teste Cocr e ceramica fino almeno a 36mm; Coppa in macrostruttura trabecolare con almeno n.ro 2 fori, anche in versione doppia mobilità modular (biologica, con inserto metallico e cupola biarticolare in poly con vitamina E); Inserto in polietilene crosslinked;  N.ro 2/3  viti in titanio </t>
  </si>
  <si>
    <t>stelo cementato,
testa in  ceramica,
coppa  in titanio,
inserto poly, 
n.ro  2 viti</t>
  </si>
  <si>
    <t>2.4</t>
  </si>
  <si>
    <t>protesi d'anca da primo impianto del tipo ibrido con stelo cementato con colli modulari, coppa in macrostruttura, anche in versione doppia mobilità modular</t>
  </si>
  <si>
    <t>stelo con colli modulari in almeno 24 configurazioni anche lucidato a specchio, in lega metallica; teste Cocr e ceramica fino almeno a 36mm; Coppa in macrostruttura trabecolare con almeno n.ro 2 fori, anche in versione doppia mobilità modular (biologica, con inserto metallico e cupola biarticolare in poly con vitamina E); Inserto in polietilene crosslinked;  N.ro 2/3  viti in titanio</t>
  </si>
  <si>
    <t>stelo cementato,
testa in  ceramica,
coppa  in titanio,
inserto poly,
n.ro  2 viti</t>
  </si>
  <si>
    <t>2.5</t>
  </si>
  <si>
    <t>Protesi d'anca da primo impianto non cementata , stelo  monoblocco anatomico o retto a fit matafisario , coppa in titanio</t>
  </si>
  <si>
    <t>Stelo monoblocco  anatomico o retto a fit metafisario,   in lega di titanio, con o senza rivestimento  . Teste in CoCr e ceramica almeno fino a 36mm.  Coppa  in titanio con o senza rivestimento, con almeno 2  fori. Inserto in polietilene crossilnked ; N.ro 2/3 Viti in titanio</t>
  </si>
  <si>
    <t>stelo,
testa ceramica,
coppa in titanio,
inserto poly,
n. 2 viti</t>
  </si>
  <si>
    <t>2.6</t>
  </si>
  <si>
    <t>Protesi d'anca da primo impianto non cementata , stelo monoblocco retto autobloccante,  coppa in titanio</t>
  </si>
  <si>
    <t>Stelo retto autobloccante in lega di titanio , con o senza rivestimento in  idrossiapatite. Teste in Cocr e ceramica almeno fino a 36mm  . Coppa in titanio  con almeno 2 fori. Inserto  in polietilene crosslinked; N.ro  2/3 Viti in titanio</t>
  </si>
  <si>
    <t>stelo,
testa ceramica,
coppa in titanio,
inserto,
n. 2 viti</t>
  </si>
  <si>
    <t>2.7</t>
  </si>
  <si>
    <t>Protesi d'anca da primo impianto non cementata,  stelo monoblocco retto autobloccante, coppa in  macrostruttura, anche in versione doppia mobilità modular</t>
  </si>
  <si>
    <t>Stelo retto autobloccante  in lega di titanio, con o senza rivestimento in  idrossiapatite . Teste in Cocr e  ceramica  almeno fino a 36mm . Coppa in macrostruttura trabecolare  , con  almeno n.ro 2 fori. Inserti ceramica  ed   in polietilene crosslinked, anche con versione doppia mobilità modular (biologica, con inserto metallico e cupola biarticolare in poly con vitamina E) ;  N.ro 2/3  viti in titanio</t>
  </si>
  <si>
    <t xml:space="preserve">stelo,
testa ceramica,
coppa in macro,
inserto e cupola  doppia mobilità, 
n. 2 viti </t>
  </si>
  <si>
    <t>2.8</t>
  </si>
  <si>
    <t xml:space="preserve">Protesi d'anca da primo impianto non cementata , stelo con colli modulari, coppa in macrostruttura, anche in versione  doppia mobilità modular </t>
  </si>
  <si>
    <t>Stelo retto e/o anatomico  in lega di titanio, con o senza rivestimento in idrossiapatite,   colli modulari in almeno 24 configurazioni . Teste in Cocr e ceramica almeno fino a 36mm. Coppa in macrostruttura trabecolare con almeno n.ro 2 fori;  Inserti  ceramica ed polietilene  crosslinked, anche con  vitamina E,  ed anche in versione a doppia mobilità modular  (biologica, con inserto metallico e cupola biarticolare in poly con vitamina E) ; n.ro 2/3 viti in titanio</t>
  </si>
  <si>
    <t>stelo,
testa ceramica,
coppa in macro,
inserto e  cupola doppia mobilità,
n. 2 viti</t>
  </si>
  <si>
    <t>2.9</t>
  </si>
  <si>
    <t>Protesi d'anca da primo impianto non cementata , stelo monoblocco conico , coppa  in lega di  tantalio o macrostruttura, anche in versione doppia mobilità modular</t>
  </si>
  <si>
    <t>Stelo  conico, a presa distale con alette,  in lega di titanio , con o senza rivestimento in idrossiapatite ; teste in Cocr e ceramica almeno fino a 36mm.  coppa  in lega di tantalio  o in macreostruttura trabecolare, con almeno n.ro 2 fori; inserto in ceramica o  in polietilene  crosslinked anche con  vitamina E,  ed anche in versione a doppia mobilità modular  (biologica, con inserto metallico e cupola biarticolare in poly con vitamina E);  n.ro 2/3 viti in titanio</t>
  </si>
  <si>
    <t>stelo,
testa ceramica,
coppa in macro,
inserto e  cupola a doppia mobilità,
n. 2 viti</t>
  </si>
  <si>
    <t>2.10</t>
  </si>
  <si>
    <t>Protesi d'anca da primo impianto non cementata , stelo modulare conico,  coppa in macrostruttura, anche in versione doppia mobilità modular</t>
  </si>
  <si>
    <t>Stelo conico , a presa distale con alette,   in lega di titanio . Teste in Cocr e ceramica almeno fino a 36mm . Coppa in macrostruttura trabecolare  con alemeno n.ro 2  fori.  inserto in ceramica o  in polietilene  crosslinked anche con  vitamina E,  ed anche in versione a doppia mobilità modular  (biologica);  n.ro 2/3 viti in titanio</t>
  </si>
  <si>
    <t>2.11</t>
  </si>
  <si>
    <t>Protesi d'anca da primo impianto non cementata , stelo corto monoblocco; coppa in macrostruttura anche in versione  doppia mobilità modular</t>
  </si>
  <si>
    <t>Stelo corto a risparmio osseo mininvasivo,in lega di titanio,   con o senza rivestimento.  Teste in Cocr e ceramica almeno fino a 36mm. Coppa In macrostruttura trabecolare  con almeno n.ro 2  fori. Inserti in ceramica ed   polietilene crosslinked anche con  vitamina E e anche d in versione doppia mobilità modular (biologica, con inserto metallico e cupola biarticolare in poly con vitamina E) ;  nro 2/3 viti in titanio</t>
  </si>
  <si>
    <t>2.12</t>
  </si>
  <si>
    <t>compreso nel   lotto 283</t>
  </si>
  <si>
    <t>stelo,
testa  ceramica,
coppa in macro,
inserto e  cupola  a doppia mobilità,
n. 2 viti</t>
  </si>
  <si>
    <t>2.13</t>
  </si>
  <si>
    <t>Protesi d'anca da primo impianto non cementata , stelo corto  a colli modulari, coppa in macrostruttura,   anche in versione doppia mobilità modular</t>
  </si>
  <si>
    <t>Stelo corto a risparmio osseo mininvasivo, in lega di titanio, con o senza rivestimento in idrossiapatite ,  con colli modulari in almeno 24 configurazioni.Teste in Cocr e ceramica almeno fino a 36mm.  Coppa  in macrostruttura trabecolare , con almeno n.ro 2 fori.Inserti in ceramica ed   polietilene crosslinked anche con  vitamina E e anche  in versione doppia mobilità modular (biologica, con inserto metallico e cupola biarticolare in poly con vitamina E) ; n.ro 2/3 viti in titanio</t>
  </si>
  <si>
    <t>stelo,
collo modulare, 
testa ceramica,
coppa in macro, inserto e  cupola a doppia mobilità,
n. 2 viti</t>
  </si>
  <si>
    <t>2.14</t>
  </si>
  <si>
    <t>protesi d' anca da primo impianto non cementata,  anallergica, stelo monoblocco  retto, coppa in macrostruttura  anche in versione doppia mobilità modular in ceramica</t>
  </si>
  <si>
    <t>stelo  retto in lega di titanio , con o senza rivestimento in idrossapatite. Teste in  ceramica almeno fino al diametro 36mm.   Coppa in  macrostruttura trabecolare con almeno 2 fori; Inserti in ceramica ed   polietilene crosslinked anche con  vitamina E ed anche  in versione doppia mobilità modular ceramica (biologica, con inserto ceramico e cupola biarticolare in poly con vitamina E) ; n.ro 2/ viti in titanio</t>
  </si>
  <si>
    <t>stelo,
testa  ceramica,
coppa in macro,
inserto ceramica e cupola a doppia mobilità ceramica,
n. 2 viti</t>
  </si>
  <si>
    <t>2.15</t>
  </si>
  <si>
    <t>protesi d' anca da primo impianto non cementata,  anallergica, stelo a colli modulari retto, coppa in macrostruttura  anche in versione doppia mobilità modular in ceramica</t>
  </si>
  <si>
    <t>stelo    retto in lega di titanio , con o senza rivestimento in idrossapatite,a corpi o colli modulari ; Teste in  ceramica ed anche in versione eccentrica,  almeno fino al diametro 36mm.   Coppa in  macrostruttura trabecolare con almeno 2 fori; Inserti in ceramica ed   polietilene crosslinked anche con  vitamina E ed anche  in versione doppia mobilità modular ceramica (biologica, con inserto ceramico e cupola biarticolare in poly con vitamina E) ed anche in versione ritentiva;  n.ro 2/3 viti in titanio</t>
  </si>
  <si>
    <t>stelo,
collo modulare,
testa  ceramica,
coppa in macro,
inserto ceramica e cupola a doppia mobilità ceramica,
n. 2 viti</t>
  </si>
  <si>
    <t>2.16</t>
  </si>
  <si>
    <t>Protesi d'anca da primo impianto non cementata,  stelo  retto a colli modulari , coppa in  macrostruttura, anche in versione doppia mobilità modular</t>
  </si>
  <si>
    <t>Stelo retto   in lega di titanio, con o senza rivestimento in  idrossiapatite,  a colli modulari in almeno 24 configurazioni. Teste in Cocr e  ceramica  almeno fino a 36mm . Coppa in macrostruttura trabecolare  , con  almeno n.ro 2 fori. Inserti ceramica  ed   in polietilene crosslinked, anche con versione doppia mobilità modular (biologica, con inserto metallico e cupola biarticolare in poly con vitamina E) ;  N.ro 2/3  viti in titanio</t>
  </si>
  <si>
    <t xml:space="preserve">stelo,
collo modulare,
testa ceramica,
coppa in macro,
inserto e cupola  doppia mobilità,
n. 2 viti </t>
  </si>
  <si>
    <t>2.17</t>
  </si>
  <si>
    <t>Protesi d'anca da primo impianto non cementata,  stelo monoblocco  retto a fit metafisario , coppa in  macrostruttura, anche in versione doppia mobilità modular</t>
  </si>
  <si>
    <t>Stelo retto   in lega di titanio, a fit metafisario con o senza rivestimento in  idrossiapatite . Teste in Cocr e  ceramica  almeno fino a 36mm . Coppa in macrostruttura trabecolare  , con  almeno n.ro 2 fori. Inserti ceramica  ed   in polietilene crosslinked, anche con versione doppia mobilità modular (biologica, con inserto metallico e cupola biarticolare in poly con vitamina E) ;  N.ro 2/3  viti in titanio</t>
  </si>
  <si>
    <t>2.18</t>
  </si>
  <si>
    <t>Protesi d'anca da primo impianto non cementata,  stelo   retto a fit metafisario  , coppa in  macrostruttura, anche in versione doppia mobilità modular</t>
  </si>
  <si>
    <t>Stelo retto   in lega di titanio,  a fit metafisario, con o senza rivestimento in  idrossiapatite, a colli modulari . Teste in Cocr e  ceramica  almeno fino a 36mm . Coppa in macrostruttura trabecolare  , con  almeno n.ro 2 fori. Inserti ceramica  ed   in polietilene crosslinked, anche con versione doppia mobilità modular (biologica, con inserto metallico e cupola biarticolare in poly con vitamina E) ;  N.ro 2/3  viti in titanio</t>
  </si>
  <si>
    <t>2.19</t>
  </si>
  <si>
    <t>endoprotesi biarticolare cementata, stelo monoblocco</t>
  </si>
  <si>
    <t>Stelo  monoblocco retto  anche lucidato a specchio in lega metallica   cementato,  teste in Cocr e  ceramica  almeno fino a 32mm, cupola biarticolare.</t>
  </si>
  <si>
    <t>stelo,
testa ceramica,
cupola biarticolare.</t>
  </si>
  <si>
    <t>2.20</t>
  </si>
  <si>
    <t>endoprotesi biarticolare cementata, stelo a colli modulari</t>
  </si>
  <si>
    <t>Stelo a colli modulari retto,  in almeno in 24 configurazioni anche lucidato a specchio,  in lega metallica cementato ,  teste in Cocr e  ceramica  almeno fino a 32mm, cupola biarticolare.</t>
  </si>
  <si>
    <t>stelo,
collo modulare,
testa ceramica,
cupola biarticolare.</t>
  </si>
  <si>
    <t>2.21</t>
  </si>
  <si>
    <t xml:space="preserve">protesi d'anca  da secondo impianto del tipo   non cementata ;  stelo modulare;   coppa  da revisione  in macrostruttura anche in versione  doppia mobilità modular  ; n.ro 2 moduli aggiuntivi in macrostruttura </t>
  </si>
  <si>
    <t>stelo retto a sezione tronco conica,  in lega metallica, con o senza rivestimento; componente metafisaria modulare; testa in CoCr ed in ceramica fino almeno a 36mm; coppa  multifori in macrostruttura trabecolare;Inserti in ceramica ed   polietilene crosslinked anche con  vitamina E e anche d in versione doppia mobilità modular (biologica) , con cupola biarticolare in poly con vit. E; n.ro 3 moduli aggiuntivi in macrostruttura, di cui n.ro 1 complesso del tipo intra- acetabolare offsettato e n.ro 2 del tipo augment/distanziatore   ;  n.ro 10 viti in titanio</t>
  </si>
  <si>
    <t>stelo,
corpo modulare,
testa,
coppa in macro,
inserto e  cupola a doppia mobilità,
n.ro 2 moduli aggiuntivi in macro,
n. 10 viti</t>
  </si>
  <si>
    <t>2.22</t>
  </si>
  <si>
    <t xml:space="preserve">protesi d'anca  da secondo impianto del tipo  non cementata; stelo monoblocco, coppa da revisione in  macrostruttura anche  anche in versione doppia mobilità modular;  di n.ro 3 moduli aggiuntivi in macrostruttura </t>
  </si>
  <si>
    <t>stelo retto a sezione tronco conica,  a presa distale in lega metallica,  con o senza rivestimento; testa in CoCr ed in ceramica fino almeno a 36mm; coppa  multifori in macrostruttura trabecolare;Inserti in ceramica ed   polietilene crosslinked anche con  vitamina E e anche d in versione doppia mobilità modular (biologica) , con cupola biarticolare in poly con vit. E  e coppa metallica; n.ro 3  moduli aggiuntivi in macrostruttura,  di cui n.ro 2    complessi del  tipo buttress e   shim ,  e n.ro 1 tipo augment /restrictor ; n.ro 10 viti in titanio.</t>
  </si>
  <si>
    <t>stelo,
testa,
coppa in macro,
coppa metallica cement per doppia mobilità,
cupola  biarticolare a doppia mobilità,
n.ro 3 moduli aggiuntivi in macro, 
n. 10 viti</t>
  </si>
  <si>
    <t>2.23</t>
  </si>
  <si>
    <t xml:space="preserve">protesi d'anca  da secondo impianto del tipo   non cementata ;  stelo  a colli modulari;   coppa  da revisione  in macrostruttura anche in versione  doppia mobilità modular  ; n.ro 2 moduli aggiuntivi in macrostruttura </t>
  </si>
  <si>
    <t>stelo retto a sezione quadrangolare ,  in lega metallica, con o senza rivestimento; collo modulare in almeno 15 configurazioni; testa in CoCr ed in ceramica fino almeno a 36mm; coppa  multifori in macrostruttura trabecolare;Inserti in ceramica ed   polietilene crosslinked anche con  vitamina E e anche d in versione doppia mobilità modular (biologica) , con cupola biarticolare in poly con vit. E; n.ro 3 moduli aggiuntivi in macrostruttura, di cui n.ro 2 complessi  del tipo colonna e cage e n.ro 1 del tipo augment;  n.ro 10 viti in titanio</t>
  </si>
  <si>
    <t>stelo, collo modulare, testa, coppa in macro, inserto e  cupola a doppia mobilità, n.ro 3 moduli aggiuntivi in macro, n. 10 viti</t>
  </si>
  <si>
    <t>2.24</t>
  </si>
  <si>
    <t>sistema acetabolare da revisione per gravi difetti ossei, in lega di  tantalio o macrostruttura trabecolare; anche in versione doppia mobilità  cement ed anche  con coppa  poly cement;   n.ro 5 moduli aggiuntivi  in macrostruttura, nella piu completa configurazione impiantabile</t>
  </si>
  <si>
    <t>coppa  multifori in tantalio o in macrostruttura trabecolare; inserto in  polietilene  crosslinked,  ed anche  in versione doppia mobilità cement, con cupola biarticolare  in poly con vit. E e coppa metallica; n. 5 moduli aggiuntivi in macrostruttura  , nella più completa configurazione impiantabile tra i seguenti:  n.ro 2 moduli complessi  tipo buttress e  n.ro 2 tipo   shim  e  n.ro 1 tipo augment  ;  n.ro 15 viti in titanio.</t>
  </si>
  <si>
    <t>coppa in macro,
coppa metallica cement,
inserto e  cupola a doppia mobilità,
n.ro 5 moduli aggiuntivi,
n. 15 viti</t>
  </si>
  <si>
    <t>2.25</t>
  </si>
  <si>
    <t>protesi d'anca da secondo impianto di tipo ibrido</t>
  </si>
  <si>
    <t>sistema di revisione di secondo impianto ibrida: stelo di secondo impianto cementato, con o senza augmentation per il calcar, monoblocco, disponibile in diverse taglie e lunghezze; coppa in macrostruttura trabecolare di secondo impianto con augment e colonne di rinforzo in macrostruttura; inserto in polietilene con  vitamina E; testa in CoCr ed in ceramica fino almeno a 36mm;  n.ro 2 viti in titanio</t>
  </si>
  <si>
    <t>coppa in macrostruttura,
inserto in polietilene vitamina E,
buttres,
shimer,
augment,
stelo di secondo impianto cementato,
augument calcar,
testa ceramica,
viti</t>
  </si>
  <si>
    <t>2.26</t>
  </si>
  <si>
    <t>sistema acetabolare da revisione per gravi difetti ossei eccentrici, anche in versione doppia mobilità cement;  n.ro 5 moduli aggiuntivi in macrostruttura ed il lega di titanio,  nella più completa configurazione impiantabile</t>
  </si>
  <si>
    <t>coppa multifori  in  macrostruttura trabecolare, inserto in polietilene crosslinked ed anche  in versione doppia mobilità cement, con cupola biarticolare  e coppa metallica;  n.ro 5 moduli aggiuntivi, nella piu completa configurazione impiantabile tra i seguenti: n.ro 2 in macrostruttura di cui  1 complesso tipo offset  intrinseco acetabolare o colonna cruciforme e  n.ro 1 tipo augment e n.ro 3 in titanio di cui n.ro 1 tipo gabbia n.ro 1 tipo anelli n.ro 1 gancio; n.ro 15 viti in titanio</t>
  </si>
  <si>
    <t xml:space="preserve"> coppa in macro,
cupola biarticolare a doppia mobilità cementata,
coppa metallica cementata,
n.ro 2 moduli in macro,
n.ro 3 moduli in titanio,
n.15 viti</t>
  </si>
  <si>
    <t>2.27</t>
  </si>
  <si>
    <t>sistema acetabolare da revisione a presa  iliaca</t>
  </si>
  <si>
    <t>coppa  metallica, con stelo iliaco, inserto in polietilene crosslinked  ; n.ro 5 viti in titanio</t>
  </si>
  <si>
    <t>coppa  con stelo iliaco,
inserto,
n.5 viti</t>
  </si>
  <si>
    <t>2.28</t>
  </si>
  <si>
    <t xml:space="preserve"> sistema di gabbie acetabolari da revisione in acciaio ed in titanio e coppa metallica per doppia mobilità cementata</t>
  </si>
  <si>
    <t xml:space="preserve">   sistema di riforzo da revisione acetabolare sia in acciaio che in titanio nella massima configurazione impiantabile composto da n.ro 5 moduli aggiuntivi, n.ro 1 tipo gabbie cruciformi; n.ro 2 tipo anelli di rinforzo, n.ro 2 tipo ganci ischiatici; coppa in polietilene  cementata ed anche coppa metallica cementata con cupola biarticolare per doppia mobilità cementata; n.ro 10 viti</t>
  </si>
  <si>
    <t>1 gabbie in titanio,
2 anelli in titanio,
gancio in titanio,
coppa doppia mobilità,
10 viti</t>
  </si>
  <si>
    <t>2.29</t>
  </si>
  <si>
    <t xml:space="preserve">stelo modulare biologico con stabilizzazione distale con viti e placca </t>
  </si>
  <si>
    <t xml:space="preserve">stelo modulare da revisione , in lega di titanio,  conico, corpo prossimale modulare, testa cocr e ceramica, n.ro 1  placca trocanterica, n.ro 3 viti; </t>
  </si>
  <si>
    <t>stelo modulare,
corpo prossimale,
testa ceramica,
n.ro 1 placca con n.ro 3 viti</t>
  </si>
  <si>
    <t>2.30</t>
  </si>
  <si>
    <t>protesi d'anca di primo impianto</t>
  </si>
  <si>
    <t>stelo retto rivestito versione standard e lateralizzante, cotile rivestito in idrossiapatite, minimo 1000 micron, inserti in ceramica antiossidanti e ritentivi con anello, di diversi diametri, testine in ceramica e in metallo di diametro diverso anche in versione eccentrica. viti per cotile</t>
  </si>
  <si>
    <t>stelo,
testa,
coppa,
inserto</t>
  </si>
  <si>
    <t>2.31</t>
  </si>
  <si>
    <t>sistema acetabolare per anche instabili a doppia mobilità cementata</t>
  </si>
  <si>
    <t xml:space="preserve">coppa acetabolare metallica per  doppia mobilità cementata, con cupola biarticolare in poly con vitamina E  </t>
  </si>
  <si>
    <t>coppa metallica per doppia mobilità cementata,
cupola biarticolare a doppia mobilità,
inserto in polietilene</t>
  </si>
  <si>
    <t>2.32</t>
  </si>
  <si>
    <t xml:space="preserve">protesi d'anca  da secondo impianto del tipo  non cementata; stelo monoblocco, coppa  da revisione  in macrostruttura anche in versione  doppia mobilità modular;  di n.ro 5 moduli aggiuntivi in macrostruttura </t>
  </si>
  <si>
    <t>stelo retto a sezione tronco conica,  a presa distale in lega metallica,  con o senza rivestimento; testa in CoCr ed in ceramica fino almeno a 36mm; coppa  multifori in tantalio o in macrostruttura trabecolare; Inserti in ceramica ed   polietilene crosslinked anche con  vitamina E e anche d in versione doppia mobilità modular (cement) , con cupola biarticolare in poly con vit. E  e coppa metallica; n. 5 moduli aggiuntivi in macrostruttura  , nella più completa configurazione impiantabile tra i seguenti:  n.ro 2 moduli complessi  tipo buttress e  n.ro 2 tipo   shim  e  n.ro 1 tipo augment  ;  n.ro 15 viti in titanio.</t>
  </si>
  <si>
    <t>stelo,
testa,
coppa in macro,
coppa metallica cement per doppia mobilità,
cupola  biarticolare a doppia mobilità,
n.ro 5 moduli aggiuntivi in macro,
n. 15 viti</t>
  </si>
  <si>
    <t>2.33</t>
  </si>
  <si>
    <t xml:space="preserve">protesi d'anca  da secondo impianto del tipo  non cementata; stelo monoblocco, coppa da revisione in  macrostruttura anche  anche in versione doppia mobilità cement;  di n.ro 5 moduli aggiuntivi in macrostruttura </t>
  </si>
  <si>
    <t>stelo retto a sezione tronco conica,  a presa distale in lega metallica,  con o senza rivestimento; testa in CoCr ed in ceramica fino almeno a 36mm;coppa  multifori in macrostruttura trabecolare; Inserti in ceramica ed   polietilene crosslinked anche con  vitamina E e anche d in versione doppia mobilità modular (cement) , con cupola biarticolare in poly con vit. E  e coppa metallica; n. 5 moduli aggiuntivi in macrostruttura  , nella più completa configurazione impiantabile tra i seguenti:  n.ro 2 moduli complessi  tipo buttress e  n.ro 2 tipo   shim  e  n.ro 1 tipo augment  ;  n.ro 15 viti in titanio.</t>
  </si>
  <si>
    <t>2.34</t>
  </si>
  <si>
    <t xml:space="preserve">coppa acetabolare metallica per  doppia mobilità cementata, con cupola biarticolare in poly con vitamina E </t>
  </si>
  <si>
    <t>2.35</t>
  </si>
  <si>
    <t>endoprotesi non cementata, stelo   a colli modulari retto o anatomico</t>
  </si>
  <si>
    <t>stelo retto o anatomico in lega di metallo a colli modulari, con o senza rivestimento in idrossapatite, teste almeno fino a dietro 36mm. Cupola biarticolare</t>
  </si>
  <si>
    <t>stelo,
colli modulari,
testa,
cupola biarticolare</t>
  </si>
  <si>
    <t>2.36</t>
  </si>
  <si>
    <t>endoprotesi non cementata, stelo monoblocco retto</t>
  </si>
  <si>
    <t>stelo retto in lega di metallo, con o senza rivestimento in idrossiapatite, teste almeno fino a dietro 36mm. Cupola biarticolare</t>
  </si>
  <si>
    <t>stelo,
testina e coppa biarticolare</t>
  </si>
  <si>
    <t>2.37</t>
  </si>
  <si>
    <t>omero/anca/ginocchio</t>
  </si>
  <si>
    <t>sistema protesi da grandi resezioni</t>
  </si>
  <si>
    <t>autodescrittivo</t>
  </si>
  <si>
    <t>2.38</t>
  </si>
  <si>
    <t>sistema di adattatori per cono morse in titanio</t>
  </si>
  <si>
    <t>adattatori in titanio che permettono l'adattamento intraoperatorio sul versante femorale dell'impianto, almeno 2 grandezze di cono morse ed almeno con 2 diametri possibili di teste di almeno 5 lunghezze</t>
  </si>
  <si>
    <t>cono,
testa ceramica</t>
  </si>
  <si>
    <t>2.39</t>
  </si>
  <si>
    <t>spaziatore anca preformato con doppio antibiotico</t>
  </si>
  <si>
    <t>spaziatore costituito dalla componente femorale e realizzato in cemento osseo pre polimerizato, radio opaco e addittivato con doppio antibiotico. Mionimo 3 lunghezze di stelo e 3 diametri della testa</t>
  </si>
  <si>
    <t>1 spaziatore femorale con doppio antibiotico,
1 testa,
2 cementi antibiotati</t>
  </si>
  <si>
    <t>2.40</t>
  </si>
  <si>
    <t>spaziatore anca preformato con singolo antibiotico</t>
  </si>
  <si>
    <t>spaziatore costituito dalla componente femorale e relaizzato in cemento osseo pre polimerizato, radio opaco e addittivato con singolo antibiotico. Minimo 3 lunghezze di stelo e 3 diametri della testa</t>
  </si>
  <si>
    <t>1 spaziatore femorale con doppio antibiotico , 1 testa, 2 cementi antibiotati</t>
  </si>
  <si>
    <t>2.41</t>
  </si>
  <si>
    <t>spaziatore anca su stampo</t>
  </si>
  <si>
    <t>stampi per uso chirurgico da riempire con cemento osseo, per ricalcare la forma della componente acetabolare. Minimo 3 misure</t>
  </si>
  <si>
    <t>1 stampo per spaziatore,
2 cf di cemento antibiotato</t>
  </si>
  <si>
    <t>2.42</t>
  </si>
  <si>
    <t>spaziatore anca su stampo con scheletro in acciaio</t>
  </si>
  <si>
    <t xml:space="preserve">spaziatore temporaneo, costituito dalla componente femorale , realizzato su scheletro in acciaio, e possbilità di utilizzare cemento osseo, con o senza adattatore di almeno 3 lunghezze , minimo 3 diametri della testa </t>
  </si>
  <si>
    <t>1 stelo,
1 testa,
2 cf di cemento antibiotato</t>
  </si>
  <si>
    <t>TOTALE sistemi</t>
  </si>
  <si>
    <t>TOTALE sottogruppo 2</t>
  </si>
  <si>
    <t>ALLEGATO 4.3 - PROTESI ALTRI SEGMENTI</t>
  </si>
  <si>
    <t>PROTESI ALTRI SEGMENTI</t>
  </si>
  <si>
    <t>3.1</t>
  </si>
  <si>
    <t>ALTRI SEGMENTI</t>
  </si>
  <si>
    <t>SPAZIATORE CEMENTATO TEMPORANEO PREFORMATO</t>
  </si>
  <si>
    <t>DISPONIBILE IN VARIE TAGLIE E/O LUNGHEZZE ED ANTIBIOTATO</t>
  </si>
  <si>
    <t>3.2</t>
  </si>
  <si>
    <t>SPAZIATORE SOTTOACROMIALE</t>
  </si>
  <si>
    <t>SPAZIATORE BIODEGRADABILE INSERITO TRA LA TESTA OMERALE E L'ACROMION, DI DIFFERENTI MISURE</t>
  </si>
  <si>
    <t>3.3</t>
  </si>
  <si>
    <t>PROTESI DI RIVESTIMENTO</t>
  </si>
  <si>
    <t>TESTA OMERALE IN LEGA METALLICA DI DIVERSE TAGLIE, CEMENTATA O NON CEMENTATA, VERSIONE STANDARD, CTA O DI RIVESTIMENTO PARZIALE, CON MINI STELO DI DIVERSE MISURE O CORE STEMLESS</t>
  </si>
  <si>
    <t>3.4</t>
  </si>
  <si>
    <t>PROTESI A RISPARMIO DI OSSO</t>
  </si>
  <si>
    <t>TESTA OMERALE DI VARIE TAGLIE CON BASE DI IMPIANTO FISSATO ALLA METAFISI OMERALE CON CAGE O SISTEMA FLANGIATO O MINI STELO. PROTESI DI GLENOIDE COSTITUITA DA METAL BACK FISSATA CON VITI O FITTONE E INSERTO IN POLIETILENE/METALLO OPPURE IN POLIETILENE CON CHIGLIA O PEG. POSSIBILITA' O MENO DI CONVERSIONE DA ANATOMICA AD INVERSA E VICEVERSA.</t>
  </si>
  <si>
    <t>3.5</t>
  </si>
  <si>
    <t>ENDOPROTESI</t>
  </si>
  <si>
    <t>STELO OMERALE CEMENTATO O NON, DI DIVERSE MISURE COMPRESO IL MINI STELO, PARTE METAFISARIA CON O SENZA SISTEMA DI AGGANCIO PER LE TUBEROSITAì NELLE FRATTURE, TESTE OMERALI DI VARIE MISURE CON O SENZA POSSIBILITA' DI IMPIANTO DI TESTA ECCENTRICA O CTA POSSIBILITA' O MENO DI CONVERSIONE DA ANATOMICA AD INVERSA E VICEVERSA</t>
  </si>
  <si>
    <t>3.6</t>
  </si>
  <si>
    <t>ARTROPROTESI</t>
  </si>
  <si>
    <t>STELO OMERALE CEMENTATO O NON, DI DIVERSE MISURE COMPRESO IL MINI STELO, PARTE METAFISARIA CON INNESTO PER LE TESTE OMERALI DI VARIE MISURE CON O SENZA POSSIBILITA' DI IMPIANTO DI TESTA ECCENTRICA. PROTESI DI GLENOIDE COSTITUITA DA METAL BACK DI VARIE MISURE, FISSATA CON VITI O FITTONE E INSERTO IN POLIETILENE/METALLO OPPURE IN POLIETILENE CON CHIGLIA O PEG. POSSIBILITA' O MENO DI CONVERSIONE DA ANATOMICA AD INVERSA E VICEVERSA</t>
  </si>
  <si>
    <t>3.7</t>
  </si>
  <si>
    <t>PROTESI INVERSA</t>
  </si>
  <si>
    <t xml:space="preserve">STELO OMERALE CEMENTATO O NON, DI DIVERSE MISURE, COMPRESO IL MINISTELO, MONOBLOCCO/MODULARE O CON CORPO OMERALE INVERSO, CON O SENZA SPIKE E RELATIVI FORI PER SUTURA DELLE TUBEROSITÀ NEL CASO DI FRATTURA DELLE EPIFISI OMERALE. INSERTO DI DIVERSI SPESSORI, RITENTIVO O NON. COMPONENTE GLENOIDEA COSTITUITA DA METAL BACK DI DIVERSO DIAMETRO, CON O SENZA SPESSORI PER DEFICIT OSSEO GLENOIDEO, FISSATA CON VITI E FITTONI, GLENOSFERA DI DIVERSE TAGLIE E FORMA, METALLICHE O DI POLIETILENE. </t>
  </si>
  <si>
    <t>3.8</t>
  </si>
  <si>
    <t>PROTESI ANALLERGICA SPALLA</t>
  </si>
  <si>
    <t xml:space="preserve">STELO CEMENTATO O NON, COMPRESO IL MINISTELO. COMP OMERALE O PARTE METAFISARIA CON INNESTO PER TESTE OMERALI E/O INSERTI OMERALI DI VARIE MISURE. PROTESI GLENOIDEA COSTITUITA DA METAL BACK/POLIETILENE DI VARIE MISURE, FISSATA CON VITI O FITTONI E ACCOPPIATA CON INSERTI IN METALLO O POLIETILENE. POSSIBILITÀ O NO DI CONVERSIONE DA ANATOMICA IN INVERSA. </t>
  </si>
  <si>
    <t>UNA BASE GLENOIDEA IN METALLO ANALLERGICO, 
UNA TESTA PER PROTESI INVERSA IN
METALLO ANALLERGICO O CERAMICA O POLIETILENE,
UNO STELO OMERALE A FISSAZIONE BIOLOGICA IN METALLO ANALLERGICO,
UNA BASE OMERALE IN METALLO ANALLERGICO,
UN INSERTO OMERALE IN POLIETILENE
O METALLO ANALLERGICO ,O IN CERAMICA,
5 VITI IN METALLO ANALLERGICO.</t>
  </si>
  <si>
    <t>3.9</t>
  </si>
  <si>
    <t>SISTEMA PROTESICO MODULARE DI SPALLA</t>
  </si>
  <si>
    <t>SISTEMA PER PROTESI DI SPALLA ANATOMICA O INVERSA AD ALTA MODULARITA’PER ELEZIONE O FRATTURA CON MODULI OFFSETTATI PER METAGLENA E TESTE MODULARI PER PROTESI INVERSA, COMPONENTI GLENOIDEE PER PROTESI ANATOMICA MONOBLOCCO O MODULARI; ANCHE CEMENTABILI. STELI OMERALI PER FRATTURA BIOLOGICI O CEMENTABILI, STELI PER ELEZIONE STANDARD O MINI STELI PER REVISIONE. PIATTI OMERALI MODULARI. INSERTI IN POLIETILENE PER PROTESI INVERSA, TESTE OMERALI PER PROTESI ANATOMICA O PER FRATTURA(ENDOPROTESI). TESTE PER ARTICOLAZIONE SUBACROMIALE. VITI.</t>
  </si>
  <si>
    <t>BASE GLENOIDEA, MODULO PER OFFSET GLENOIDEO, TESTA INVERSA MODULARE, STELO OMERALE DA REVISIONE; PIATTO OMERALE MODULARE; INSERTO OMERALE,5 VITI</t>
  </si>
  <si>
    <t>3.10</t>
  </si>
  <si>
    <t>PROTESI DI REVISIONE, PER GRANDI RESEZIONI, REVISIONI E APPLICAZIONI ONCOLOGICHE DELL’OMERO</t>
  </si>
  <si>
    <t>STELO OMERALE CEMENTATO O NON, DI DIVERSE MISURE E LUNGHEZZE, MODULARE COMPRENSIVI DI SPIKE E RELATIVI FORI PER SUTURA DELLE TUBEROSITÀ, CON CORPI OMERALI PROSSIMALI CHE CONSENTONO L’ALLOGGIAMENTO DI ADATTATORI PER L’ALLOGGIAMENTO DI ENDOPROTESI, ARTROPROTESI O INVERSA. SEGMENTI INTERCALARI CHE CONSENTONO LA RICOSTRUZIONE DELL’OMERO PROSSIMALE E DISTALE, INCLUSO IL GOMITO.</t>
  </si>
  <si>
    <t>3.11</t>
  </si>
  <si>
    <t>PROTESI DI CAVIGLIA DA PRIMO IMPIANTO</t>
  </si>
  <si>
    <t>PROTESI DI CAVIGLIA MODULARE, A FISSAZIONE BIOLOGICA, PER ACCESSO TRANSPERONIALE LATERALE COMPOSTO DA:
COMPONENTI TIBIALI DI RIVESTIMENTO IN MACROSTRUTTURA, COMPONENTI TALARI IN MACROSTRUTTURA INSERTI ARTICOLARI IN    POLIETILENE DI VARIO SPESSORE.</t>
  </si>
  <si>
    <t>1 COMPONENTE TIBIALE IN MACRO
1 COMPONENTE TALARE IN MACRO
1 INSERTO IN POLIETILENE MODULARE</t>
  </si>
  <si>
    <t>3.12</t>
  </si>
  <si>
    <t>PROTESI DI CAVIGLIA MODULARE, CEMENTATA O NON CEMENTATA COMPOSTA DA COMPONENTE TALARE, COMPONENTE TIBIALE, INSERTO ARTICOLARE IN POLIETILENE FISSO O MODULARE, EVENTUALI VITI.</t>
  </si>
  <si>
    <t>1 COMPONENTE TIBIALE,
1 COMPONENTE TALARE
1 INSERTO ARTICOLARE MOBILE O FISSO
4 VITI(DA QUOTARE SE NECESSARIE)</t>
  </si>
  <si>
    <t>3.13</t>
  </si>
  <si>
    <t>PROTESI DI CAVIGLIA DA REVISIONE</t>
  </si>
  <si>
    <t>PROTESI DI CAVIGLIA DA REVISIONE, MODULARE, CEMENTATA O NON CEMENTATA, COMPOSTA DA COMPONENTI TIBIALI E  TALARI IN VARIE MISURE, EVENTUALI AUGMENT IN MACROSTRUTTURA, FITTONI MODULARI, INSERTI IN POLIETILENE DI VARIE MISURE FISSI O MOBILI, VITI.</t>
  </si>
  <si>
    <t>1 COMPONENTE TIBIALE (CON O SENZA FITTONE)
1 COMPONENTE TALARE (CON O SENZA FITTONE)
1 INSERTO ARTICOLARE IN POLY
1 AUGMENT IN MACRO
2 FITTONI MODULARI (SE NECESSARI)
4 VITI (SE NECESSARIE)</t>
  </si>
  <si>
    <t>3.14</t>
  </si>
  <si>
    <t>PROTESI TOTALE DI GOMITO</t>
  </si>
  <si>
    <t>SEMIVINCOLATA O NON VINCOLATA, CEMENTATA, CON COMPONENTE OMERALE DOTATA DI FLANGIA ANTERIORE E POSSIBILITÀ DI STELI DI VARIA LUNGHEZZA.
COMPONENTE ULNARE DI VARIE LUNGHEZZE</t>
  </si>
  <si>
    <t>3.15</t>
  </si>
  <si>
    <t>PROTESI DI CAPITELLO RADIALE</t>
  </si>
  <si>
    <t>A FISSAZIONE BIOLOGICA O CEMENTATA, MODULARE CON VARI DIAMETRI DI STELO E TESTA, IN LEGA DI TITANIO O CROMO-COBALTO</t>
  </si>
  <si>
    <t>3.16</t>
  </si>
  <si>
    <t>PROTESI PARZIALE DI ULNA</t>
  </si>
  <si>
    <t>SISTEMA PROTESICO PER ULNA DISTALE, CON O SENZA RIPRISTINO DELLA RADIO-ULNARE MEDIANTE SISTEMA DI ANCORAGGIO RADIALE CON PLACCA E VITI.</t>
  </si>
  <si>
    <t>3.17</t>
  </si>
  <si>
    <t>PROTESI PER RIZOARTROSI</t>
  </si>
  <si>
    <t>PROTESI MODULARE PER RIZOARTROSI VARIE MISURE, MUNITO DI STELO METACARPALE CEMENTATO O NON, CON COLLO MODULARE CON TESTA DI VARIE MISURE, COPPA TRAPEZIO AVVITATA, CEMENTATA O NON, OPPURE A PRESS-FIT, CON INSERTO IN POLIETILENE DI VARIE TAGLIE RITENTIVE O SEMI RITENTIVE</t>
  </si>
  <si>
    <t>3.18</t>
  </si>
  <si>
    <t>PROTESI PER POLO PROX. SCAFOIDE</t>
  </si>
  <si>
    <t>PROTESI PARZIALE DI SCAFOIDE, OVOIDALE, NON ANCORATA, DI DIVERSE MISURE</t>
  </si>
  <si>
    <t>3.19</t>
  </si>
  <si>
    <t>PROTESI CAPITATO-LUNARE</t>
  </si>
  <si>
    <t>PROTESI DI FORMA SFEROIDALE, NON ANCORATA, DI DIVERSE MISURE</t>
  </si>
  <si>
    <t>3.20</t>
  </si>
  <si>
    <t>PROTESI DI CAPITATO</t>
  </si>
  <si>
    <t>PROTESI DI RIVESTIMENTO DEL CAPITATO, CON STELO DI DIVERSE MISURE</t>
  </si>
  <si>
    <t>3.21</t>
  </si>
  <si>
    <t>PROTESI TOTALE DI POLSO</t>
  </si>
  <si>
    <t>PROTESI DI FORMA QUADRIELLITTICA CON DOPPIA CURVATURA DI DIVERSE TAGLIE</t>
  </si>
  <si>
    <t>3.22</t>
  </si>
  <si>
    <t>PROTESI SCAFO-TRAPEZIO-TRAPEZOIDE</t>
  </si>
  <si>
    <t>PROTESI A DOPPIA ANGOLATURA CONCAVO-CONVESSA DI DIVERSE TAGLIE</t>
  </si>
  <si>
    <t>3.23</t>
  </si>
  <si>
    <t>PROTESI PARZIALE DI TRAPEZIO</t>
  </si>
  <si>
    <t>PROTESI DI FORMA BICONVESSA DI DIVERSE TAGLIE</t>
  </si>
  <si>
    <t>3.24</t>
  </si>
  <si>
    <t>PROTESI TOTALE DI TRAPEZIO</t>
  </si>
  <si>
    <t>PROTESI DI FORMA SFEROIDALE DI DIVERSE TAGLIE</t>
  </si>
  <si>
    <t>3.25</t>
  </si>
  <si>
    <t>PROTESI METACARPO FALANGEA ED INTERFALANGEA</t>
  </si>
  <si>
    <t xml:space="preserve">PROTESI METACARPO FALANGEA ED INTERFALANGEA IN SILICONE </t>
  </si>
  <si>
    <t>3.26</t>
  </si>
  <si>
    <t>PROTESI DELLA PRIMA METATARSO-FALANGEA</t>
  </si>
  <si>
    <t>PROTESI PER ARTROPATIA DELLA METATARSO-FALANGEA DEL I DITO COSTITUITA DA COMPONENTE DEL I METATARSO E DELLA FALANGE BASALE PROVVISTI DI FITTONE ENDOCANALARE DI VARIE MISURE, CEMENTATO O NON, CON TESTA PROTESICA DEL I METATARSO, DI VARIE TAGLIE</t>
  </si>
  <si>
    <t>totale sottogruppo 3</t>
  </si>
  <si>
    <t>ALLEGATO 4.4 -TRAUMA ARTO INFERIORE</t>
  </si>
  <si>
    <t>TRAUMA ARTO INFERIORE</t>
  </si>
  <si>
    <t>4.1</t>
  </si>
  <si>
    <t>BACINO - PELVI</t>
  </si>
  <si>
    <t>Sistema di osteosintesi con placche e viti per lesioni della pelvi. In acciaio amagnetico o lega di Titanio</t>
  </si>
  <si>
    <t xml:space="preserve">Impianti realizzati in acciaio  inossidabile o lega di titanio . Placche di tre tipi: placche acetabolari rette o anatomiche, placche pelviche rette e curve e placche per la sinfisi pubica. Le placche acetabolari devono essere meno rigide di quelle pelviche. </t>
  </si>
  <si>
    <t>n.1 Placca sinfisi
n.1 Placca curva
n.1 Placca retta
n.0 Placca acetabolo
n.8 Vite corticale e spongiosa, parzialmente filettata e totalmente filettata diam. da 4.5 a  6,5 mm varie lunghezze</t>
  </si>
  <si>
    <t>4.2</t>
  </si>
  <si>
    <t xml:space="preserve">Viti cannulate corticali e spongiosa, autofilettanti e autoperforanti, di diametro variabile con fili guida calibrati e relative rondelle a coppia, parzialmente/totalmente filettate. </t>
  </si>
  <si>
    <t>n.2 Viti cannulate
n.2 Rondelle</t>
  </si>
  <si>
    <t>4.3</t>
  </si>
  <si>
    <t>Sistema di viti cannulate per le lesioni della pelvi. In acciaio amagnetico o lega di Titanio</t>
  </si>
  <si>
    <t>Impianti  realizzati in acciaio inossidabile o lega di titanio costituite da viti cannulate parzialmente o completamente filettate di vario diametro.</t>
  </si>
  <si>
    <t>n.2 Viti cannulate</t>
  </si>
  <si>
    <t>4.4</t>
  </si>
  <si>
    <t>FEMORE</t>
  </si>
  <si>
    <t>SISTEMI DI OSTEOSINTESI - SISTEMA INTEGRATO DI PLACCHE CONFORMATE. Sistema di bloccaggio angolare e tradizionale, per trattamento fratture metaepifisarie, con e senza foro combinato oblungo, con sedi distinte per stabilità angolare, tradizionale e multidirezionale. In acciaio amagnetico o lega di Titanio</t>
  </si>
  <si>
    <t>Sistema completo composto da placca per femore distale (varie lunghezze) con e senza foro combinato.</t>
  </si>
  <si>
    <t>n.1 Placca per femore distale (varie lunghezze)
n.8 tra:
- Vite corticale (varie lunghezze) 
- Vite a stabilità angolare (varie lunghezze)</t>
  </si>
  <si>
    <t>4.5</t>
  </si>
  <si>
    <t xml:space="preserve">SISTEMI DI OSTEOSINTESI - SISTEMA INTEGRATO DI PLACCHE CONFORMATE con coesistenza di sistema di bloccaggio angolare a direzione fissa e tradizionale, autocompressivo per trattamento fratture metaepifisarie, in acciaio e/o lega di titanio. </t>
  </si>
  <si>
    <t>Sistema completo composto da placca per femore distale (varie lunghezze).</t>
  </si>
  <si>
    <t>4.6</t>
  </si>
  <si>
    <t>SISTEMI DI OSTEOSINTESI - SISTEMA INTEGRATO DI PLACCHE CONFORMATE con coesistenza di sistema di bloccaggio angolare a direzione fissa e tradizionale, autocompressivo per trattamento fratture metaepifisarie, in acciaio e/o lega di titanio, CON FORO COMBINATO OBLUNGO, con sedi distinte per stabilizzazione angolare e tradizionale.</t>
  </si>
  <si>
    <t>Sistema completo composto da placca per femore distale (varie lunghezze) con foro combinato.</t>
  </si>
  <si>
    <t>4.7</t>
  </si>
  <si>
    <t>SISTEMI DI OSTEOSINTESI - SISTEMA INTEGRATO DI PLACCHE CONFORMATE, anatomico, multidirezionale, a stabilità angolare, a profilo ultrasottile a mm 2, in acciaio e/o lega di titanio.SISTEMI DI OSTEOSINTESI - SISTEMA INTEGRATO DI PLACCHE CONFORMATE PER FEMORE PROSSIMALE, con coesistenza di sistema di bloccaggio angolare a direzione fissa e tradizionale, autocompressivo, per trattamento fratture metaepifisarie, in acciaio e/o lega di titanio e/o titanio.</t>
  </si>
  <si>
    <t>Sistema completo composto da PLACCA PER FEMORE PROSSIMALE (varie lunghezze) senza vite cefalica.</t>
  </si>
  <si>
    <t>n.1 Placca per femore prossimale (varie lunghezze)
n.8 tra:
- Vite corticale (varie lunghezze) 
- Vite a stabilità angolare (varie lunghezze)</t>
  </si>
  <si>
    <t>4.8</t>
  </si>
  <si>
    <t>SISTEMI DI OSTEOSINTESI - SISTEMA INTEGRATO DI PLACCHE CONFORMATE PER FEMORE LATERALE, IN TITANIO con coesistenza di sistema di bloccaggio angolare a direzione fissa, CON POSSIBILITÀ DI ALMENO 3 VITI CEFALICHE CON ANGOLO CERVICO DIAFISARIO 130°.</t>
  </si>
  <si>
    <t>Sistema completo composto da PLACCA PER FEMORE PROSSIMALE (varie lunghezze).</t>
  </si>
  <si>
    <t>n.1 Placca per femore prossimale (varie lunghezze)
n.3 Viti cefaliche di diversa lunghezza
n.8 tra:
- Vite corticale (varie lunghezze) 
- Vite a stabilità angolare (varie lunghezze)</t>
  </si>
  <si>
    <t>4.9</t>
  </si>
  <si>
    <t>SISTEMI DI OSTEOSINTESI - SISTEMA INTEGRATO DI PLACCHE CONFORMATE A SCIVOLAMENTO PER FEMORE LATERALE (per le sottotrocanteriche), in titanio.</t>
  </si>
  <si>
    <t>4.10</t>
  </si>
  <si>
    <t>SISTEMI DI OSTEOSINTESI - SISTEMA  DI PLACCHE CON VITONE A SCIVOLAMENTO (CEFALICA O INTERCONDILICA)  PER FEMORE PROSSIMALE E DISTALE, VARI GRADI</t>
  </si>
  <si>
    <t>Sistema completo composto da PLACCA PER FEMORE PROSSIMALE O DISTALE (varie lunghezze).</t>
  </si>
  <si>
    <t>n.1 Placca per femore (varie lunghezze)
n.1 Vitone a scivolamento cefaliche o intercondiliche di diversa lunghezza
n.8 tra vite corticale e/o angolare (varie lunghezze)</t>
  </si>
  <si>
    <t>4.11</t>
  </si>
  <si>
    <t>SISTEMI DI OSTEOSINTESI - SISTEMA INTEGRATO DI PLACCHE CONFORMATE per frattura estremo prossimale di femore.</t>
  </si>
  <si>
    <t>Sistema completo per trattamento frattura estremo prossimale di femore, in acciaio e/o lega di titanio, misura unica, possibilità accesso mininvasivo, guida esterna, doppia vite cefalica a scorrimento, viti corticali per diafisi.</t>
  </si>
  <si>
    <t>n.1 Placca
n.8 Viti</t>
  </si>
  <si>
    <t>4.12</t>
  </si>
  <si>
    <t>SISTEMI DI INCHIODAMENTO - SISTEMI DI INCHIODAMENTO ENDOMIDOLLARE BLOCCATO, in acciaio e/o lega di titanio.</t>
  </si>
  <si>
    <t>Sistema completo bloccato retrogrado per femore.</t>
  </si>
  <si>
    <t>n.1 Chiodo endomidollare retrogrado per femore (varie misure)
n. 4 tra:
- Viti prossimali (varie misure)
- Viti distali (varie misure)</t>
  </si>
  <si>
    <t>4.13</t>
  </si>
  <si>
    <t>SISTEMI DI INCHIODAMENTO - SISTEMI DI INCHIODAMENTO ENDOMIDOLLARE BLOCCATO, in titanio cannulato.</t>
  </si>
  <si>
    <t>Sistema completo per femore.</t>
  </si>
  <si>
    <t>n.1 Chiodo endomidollare per femore (varie misure)
n. 4 tra:
- Viti prossimali (varie misure)
- Viti distali (varie misure)</t>
  </si>
  <si>
    <t>4.14</t>
  </si>
  <si>
    <t>Sistema completo retrogrado per femore.</t>
  </si>
  <si>
    <t>4.15</t>
  </si>
  <si>
    <t>SISTEMI DI INCHIODAMENTO - SISTEMI DI INCHIODAMENTO ENDOMIDOLLARE BLOCCATO, CON POSSIBILE PLACCA LATERALE PER FRATTURE INTERCONDILICHE E PERIPROTESICHE DI GINOCCHIO</t>
  </si>
  <si>
    <t>4.16</t>
  </si>
  <si>
    <t>SISTEMI DI INCHIODAMENTO - SISTEMI DI INCHIODAMENTO ENDOMIDOLLARE BLOCCATO, CON RIVESTIMENTO ANTIBATTERICO. In acciaio amagnetico o lega di Titanio. PROVVISTO DI TRATTAMENTO ANTIBATTERICO-ANTIBIOFILM</t>
  </si>
  <si>
    <t>4.17</t>
  </si>
  <si>
    <t>Sistema completo ANTEROGRADO per femore con vitone cefalico e vite antirotazionale</t>
  </si>
  <si>
    <t>n.1 Chiodo endomidollare ANTEROGRADO per femore (varie misure)
n.1 Viti cefalica (varie misure) + eventuale pin antirotazionale
n.2 Viti distali (varie misure)</t>
  </si>
  <si>
    <t>4.18</t>
  </si>
  <si>
    <t>SISTEMI DI INCHIODAMENTO - SISTEMI DI INCHIODAMENTO ENDOMIDOLLARE BLOCCATO, con possibilità di solidarizzazione delle viti di bloccaggio, in acciaio e/o lega di titanio e titanio.</t>
  </si>
  <si>
    <t>4.19</t>
  </si>
  <si>
    <t>n.1 Chiodo endomidollare per femore cannulato (varie misure)
n.4 tra:
- Viti prossimali (varie misure)
- Viti distali (varie misure)</t>
  </si>
  <si>
    <t>4.20</t>
  </si>
  <si>
    <t>SISTEMI DI INCHIODAMENTO - CHIODO PER FRATTURE LATERALI DI COLLO DEL FEMORE, in acciaio e titanio, CON UNA VITE CEFALICA, anche in idrossiapatite.</t>
  </si>
  <si>
    <t>Sistema completo di inchiodamento per fratture laterali di collo femore, chiodo in acciaio con una vite cefalica, anche in idrossiapatite.</t>
  </si>
  <si>
    <t>n.1 Chiodo (varie misure)
n.2 tra:
- Vite cefalica in acciaio (varie misure)
- Vite distale in acciaio (varie misure)</t>
  </si>
  <si>
    <t>4.21</t>
  </si>
  <si>
    <t>Sistema completo di inchiodamento per fratture laterali di collo femore, chiodo in titanio con una vite cefalica, anche in idrossiapatite.</t>
  </si>
  <si>
    <t>n.1 Chiodo (varie misure)
n.2 tra:
- Vite cefalica in titanio (varie misure)
- Vite distale in titanio (varie misure)</t>
  </si>
  <si>
    <t>4.22</t>
  </si>
  <si>
    <t>SISTEMI DI INCHIODAMENTO - CHIODO PER FRATTURE LATERALI DI COLLO DEL FEMORE, in acciaio e titanio, CON DUE VITI CEFALICHE, anche in idrossiapatite.</t>
  </si>
  <si>
    <t>Sistema completo di inchiodamento per fratture laterali di collo femore, chiodo in titanio con due viti cefaliche, anche in idrossiapatite.</t>
  </si>
  <si>
    <t>n.1 Chiodo (varie misure)
n.3 tra:
- Vite cefalica in titanio (varie misure)
- Vite distale in titanio (varie misure)</t>
  </si>
  <si>
    <t>4.23</t>
  </si>
  <si>
    <t>Sistema completo di inchiodamento per fratture laterali di collo femore, chiodo in acciaio con due viti cefaliche, anche in idrossiapatite.</t>
  </si>
  <si>
    <t>n.1 Chiodo (varie misure)
n.3 tra:
- Vite cefalica in acciaio (varie misure)
- Vite distale in acciaio (varie misure)</t>
  </si>
  <si>
    <t>4.24</t>
  </si>
  <si>
    <t>SISTEMI DI INCHIODAMENTO - CHIODO PER FRATTURE LATERALI DI COLLO DEL FEMORE, in acciaio e/o titanio, CON DUE VITI CEFALICHE, anche in idrossiapatite CON SISTEMA DI NAVIGAZIONE IN VIRTUAL REALITY</t>
  </si>
  <si>
    <t>4.25</t>
  </si>
  <si>
    <t>SISTEMI DI INCHIODAMENTO - CHIODO PER FRATTURE LATERALI DI COLLO DEL FEMORE, CON DUE VITI CEFALICHE TRA LORO INTEGRATE.</t>
  </si>
  <si>
    <t>Chiodo per fratture laterali di collo del femore, con due viti cefaliche tra loro integrate.</t>
  </si>
  <si>
    <t>n.1 Chiodo
n.2 tra: 
- Vite cefalica (varie misure)
- Vite distale (varie misure)</t>
  </si>
  <si>
    <t>4.26</t>
  </si>
  <si>
    <t>SISTEMI DI INCHIODAMENTO - CHIODO PER FRATTURE LATERALI DI COLLO DEL FEMORE.</t>
  </si>
  <si>
    <t>Chiodo per fratture laterali di collo del femore con vite cefalica e componente per il controllo delle rotazioni.</t>
  </si>
  <si>
    <t>4.27</t>
  </si>
  <si>
    <t>SISTEMI DI INCHIODAMENTO - CHIODO PER FRATTURE LATERALI DI COLLO DEL FEMORE - Chiodo con lama cefalica spirale.</t>
  </si>
  <si>
    <t>Chiodo per fratture laterali di collo del femore con lama cefalica spirale.</t>
  </si>
  <si>
    <t>n.1 Chiodo
n.1 Vite distale
n.1 Lama a spirale</t>
  </si>
  <si>
    <t>4.28</t>
  </si>
  <si>
    <t>SISTEMI DI OSTEOSINTESI - SISTEMA INTEGRATO DI PLACCHE CONFORMATE con boccole poliassiali preassemblate impiantabili con apposito strumentario miniinvasivo.</t>
  </si>
  <si>
    <t xml:space="preserve">Sistema completo composto da placche per femore distale laterale (varie lunghezze) </t>
  </si>
  <si>
    <t>n.1 Placche per femore distale laterale (varie lunghezze)
n.6 tra:
- Vite corticale (varie lunghezze)
- Vite da spongiosa parzialmente filettata ( varie lunghezze)
- Vite a stabilità angolare (varie lunghezze e tipologia)</t>
  </si>
  <si>
    <t>4.29</t>
  </si>
  <si>
    <t>SISTEMI DI INCHIODAMENTO - CHIODO PER FRATTURE LATERALI DI COLLO DEL FEMORE con vite cefalica, vite antirotazionale ed apposito sistema di bloccaggio della vite cefalica  premontato nel chiodo.</t>
  </si>
  <si>
    <t>n.1 Chiodo
n.3 tra: 
- Vite cefalica in titanio (varie misure)
- Vite antirotazionale (varie misure)
- Vite distale in titanio (varie misure)</t>
  </si>
  <si>
    <t>4.30</t>
  </si>
  <si>
    <t>SISTEMI DI INCHIODAMENTO - SISTEMI DI INCHIODAMENTO ENDOMIDOLLARE BLOCCATO con sistema di bloccaggio delle viti preassemblato nel chiodo, in lega di titanio, cannulato.</t>
  </si>
  <si>
    <t>n.1 Chiodo endomidollare per femore (varie misure)
n.1 Tappo
n.4 tra:
- Viti prossimali (varie misure)
- Viti distali (varie misure)</t>
  </si>
  <si>
    <t>4.31</t>
  </si>
  <si>
    <t>n.1 Chiodo endomidollare retrogrado per femore (varie misure)
n.1 Tappo
n.4 tra:
- Viti prossimali (varie misure)
- Viti distali (varie misure)</t>
  </si>
  <si>
    <t>4.32</t>
  </si>
  <si>
    <t>SISTEMI DI OSTEOSINTESI - SISTEMA INTEGRATO DI PLACCHE CONFORMATE con foro combinato, low contact, viti spongiosa diversi filetti cannulate e non, viti bloccate A/F e A/P, corticale con sistemi di occhielli bloccati  per cerchiaggio in titanio e acciaio.</t>
  </si>
  <si>
    <t>4.33</t>
  </si>
  <si>
    <t>SISTEMI DI OSTEOSINTESI - SISTEMA INTEGRATO DI PLACCHE ANATOMICHE per femore prossimale con viti cefaliche bloccate, con o senza gancio trocanterico, foro combinato, low contact, viti bloccate A/F e A/P, viti da corticale, con sistemi di occhielli bloccati  per cerchiaggio, in acciaio.</t>
  </si>
  <si>
    <t>Sistema completo composto da placche anatomiche per femore prossimale con 3 viti cefaliche bloccate (varie lunghezze) con foro combinato.</t>
  </si>
  <si>
    <t>4.34</t>
  </si>
  <si>
    <t>Sistema completo composto da placche anatomiche per femore prossimale con gancio e 2 viti cefaliche bloccate (varie lunghezze) con foro combinato.</t>
  </si>
  <si>
    <t>4.35</t>
  </si>
  <si>
    <t>SISTEMI DI OSTEOSINTESI - SISTEMA INTEGRATO DI PLACCHE CONFORMATE con foro ad angolo variabile di 15° rispetto all'asse nominale in tutte le direzioni, low contact, viti spongiosa diversi filetti cannulate e non, viti bloccate A/F, A/P e ad angolo variabile, viti corticali, con sistemi di occhielli bloccati  per cerchiaggio.</t>
  </si>
  <si>
    <t>Sistema completo composto da placca con foro ad angolo variabile per femore distale (varie lunghezze).</t>
  </si>
  <si>
    <t>4.36</t>
  </si>
  <si>
    <t>SISTEMI DI INCHIODAMENTO - CHIODO PER FRATTURE PROSSIMALI DEL FEMORE.</t>
  </si>
  <si>
    <t>Chiodo endomidollare per fratture prossimali del femore in titanio a sezione ottagonale a 127°</t>
  </si>
  <si>
    <t>n.1 Chiodo
n.1 Vite cefalica
n.1 Vite distale (varie misure)</t>
  </si>
  <si>
    <t>4.37</t>
  </si>
  <si>
    <t>SISTEMA DI INCHIODAMENTO ENDOMIDOLLARE BLOCCATO PER IL FEMORE PROSSIMALE DA RICOSTRUZIONE.</t>
  </si>
  <si>
    <t>Sistema di inchiodamento endomidollare bloccato per il femore prossimale da ricostruzione. Possibilità di 2 viti cefaliche o di una sola vite tot. filettata dal grande al piccolo trocantere. Strumentario completo di sistema di centraggio distale meccanico con aggiustamento micrometrico.</t>
  </si>
  <si>
    <t>n.1 Chiodo (varie misure)
n.2 Vite cefalica
n.1 Morsetti multifiches</t>
  </si>
  <si>
    <t>4.38</t>
  </si>
  <si>
    <t>SISTEMI DI OSTEOSINTESI - SISTEMA INTEGRATO DI LAMA PLACCA  A VARI ANGOLI CON sistema di bloccaggio  tradizionale, per trattamento fratture metaepifisarie con fori di bloccaggio tradizionale</t>
  </si>
  <si>
    <t>Sistema completo composto da placca per femore prossimale (varie lunghezze ed angoli) utile anche per le osteotomie.</t>
  </si>
  <si>
    <t>4.39</t>
  </si>
  <si>
    <t>SISTEMI DI OSTEOSINTESI - SISTEMA INTEGRATO DI PLACCHE CON  sistema di bloccaggio combinato a stabilità angolare,  tradizionale ed ad angolo variabile  per trattamento fratture metaepifisarie femore prossimale o distale  con possibilità di aggiungere estensione trocanterica per la placca di femore prossimale per fratture periprotesiche di anca ed eventuali nottolini distanziatori.</t>
  </si>
  <si>
    <t>Sistema completo composto da placca per femore prossimale, diafisi  o distale con possibile estensione trocanterica (varie lunghezze ed angoli) utile anche per le fratture periprotesiche. Possibilità di inserimento tramite tecnica mini invasiva</t>
  </si>
  <si>
    <t>n.1 Placca per femore distale-prossimale-diafisi-estensione trocanterica (varie lunghezze)
n.8 tra: 
- Vite corticale
- Vite a stabilità angolare (varie lunghezze)</t>
  </si>
  <si>
    <t>4.40</t>
  </si>
  <si>
    <t>SISTEMI DI OSTEOSINTESI - SISTEMA INTEGRATO DI PLACCHE CON  sistema di bloccaggio combinato a stabilità angolare,  tradizionale ed ad angolo variabile  per trattamento fratture metaepifisarie femore  distale .</t>
  </si>
  <si>
    <t>Sistema completo composto da placca per femore prossimale, diafisi  o distale con possibile estensione trocanterica (varie lunghezze ed angoli) utile anche per le fratture periprotesiche.Possibilità di inserimento tramite tecnica mini invasiva. Viti di varia lunghezza a stabilità angolare e tradizionale bicorticali e da spongiosa.</t>
  </si>
  <si>
    <t>4.41</t>
  </si>
  <si>
    <t xml:space="preserve">SISTEMI DI OSTEOSINTESI - SISTEMA INTEGRATO DI PLACCHE Placche a stabilità angolare poliassiale in titanio per femore distale </t>
  </si>
  <si>
    <t>Sistema completo composto da placca per femore prossimale, diafisi  o distale con possibile estensione trocanterica (varie lunghezze ed angoli) utile anche per le fratture periprotesiche.Possibilità di inserimento tramite tecnica mini invasiva</t>
  </si>
  <si>
    <t>4.42</t>
  </si>
  <si>
    <t>SISTEMI DI OSTEOSINTESI - SISTEMA INTEGRATO DI PLACCHE Placche con Bolt cefalico e viteantirotazionale e 1 o 2 viti distali</t>
  </si>
  <si>
    <t xml:space="preserve">Sistema completo composto da 1 placca e viti per le fratture  di collo femore </t>
  </si>
  <si>
    <t>n.1 Placca per femore (varie lunghezze)
n.1 Bolt cefalico
n.2 Viti varie lunghezze</t>
  </si>
  <si>
    <t>4.43</t>
  </si>
  <si>
    <t>SISTEMI DI OSTEOSINTESI - SISTEMA INTEGRATO DI PLACCHE Placche con Vitone cefalico a scivolamento e vite antirotazionale e 2 o più viti distali di blocco</t>
  </si>
  <si>
    <t>n.1 Placca per femore (varie lunghezze)
n.1 Vitone cefalico
n.3 Viti varie lunghezze</t>
  </si>
  <si>
    <t>4.44</t>
  </si>
  <si>
    <t>SISTEMI DI INCHIODAMENTO - CHIODO PER FRATTURE LATERALI DI COLLO DEL FEMORE, radiotrasparenti in carbonio.</t>
  </si>
  <si>
    <t>Sistema completo di inchiodamento per fratture laterali di collo femore, chiodo in CARBONIO con una vite cefalica</t>
  </si>
  <si>
    <t>n.1 Chiodo (varie misure)
n.2 tra:
- Vite cefalica in acciaio e/o carbonio e/o lega di titanio (varie misure)
- Vite distale in acciaio (varie misure)</t>
  </si>
  <si>
    <t>4.45</t>
  </si>
  <si>
    <t>SISTEMI DI INCHIODAMENTO - CHIODO PER FRATTURE FEMORALI SOTTOTROCANTERICHE DIAFISARIE O DISTALI, radiotrasparenti in carbonio.</t>
  </si>
  <si>
    <t>Sistema completo di inchiodamento per fratture FEMORALI, anche patologiche, chiodo in CARBONIO con più viti di blocco prossimale e distale.</t>
  </si>
  <si>
    <t>n.1 Chiodo (varie misure)
n.4 Viti distali (varie misure)</t>
  </si>
  <si>
    <t>4.46</t>
  </si>
  <si>
    <t>SISTEMI DI OSTEOSINTESI - SISTEMA INTEGRATO DI PLACCHE   per il trattamento delle fratture femore distale in CARBONIO</t>
  </si>
  <si>
    <t>Placche per il femore distale    per il posizionamento di viti ad angolo fisso o tradizionali e possibilità di inserire viti multidirezionali.  Fori per fili di Kirschner. In carbonio, radiotrasparenti.</t>
  </si>
  <si>
    <t>4.47</t>
  </si>
  <si>
    <t>SISTEMI DI INCHIODAMENTO - CHIODO ENDOMIDOLLARE ALLUNGABILE per il trattamento delle fratture di FEMORE DISTALE E PROSSIMMALE con perdita di sostanza o per gli allungamenti degli arti.</t>
  </si>
  <si>
    <t xml:space="preserve"> I prodotti richiesti devono consentire di poter trattare possibili accorciamenti ed allungamenti FEMORALI.  Costituito da chiodo allungabile E DEVICE MOTORINO PER L'ALLUNGAMENTO</t>
  </si>
  <si>
    <t>n.1 Chiodo endomidollare varie lunghezze. Allungabile
n.4 tra:
- Vite corticale (varie lunghezze)
- Viti di blocco distali
n.1 Motorino e Sistema per l'allungamento</t>
  </si>
  <si>
    <t>4.48</t>
  </si>
  <si>
    <t>ROTULA E CERCHIAGGI</t>
  </si>
  <si>
    <t>Sistema di osteosintesi con placche e viti per lesioni della rotula</t>
  </si>
  <si>
    <t>Impianti realizzati in acciaio inossidabile o leghe di titanio per la sintesi della rotula. Placche di varie misure. In acciaio amagnetico o lega di titanio.</t>
  </si>
  <si>
    <t>n.1 Placca rotula
n.6 Vite corticale e a stabilità angolare con e senza angolo variabile.</t>
  </si>
  <si>
    <t>4.49</t>
  </si>
  <si>
    <t>Sistema di osteosintesi interna con  viti cannulate e filo per lesioni della rotula</t>
  </si>
  <si>
    <t xml:space="preserve">Sistema di osteosintesi interna con  viti cannulate con punta smussa per lesioni della rotula e filo con anima polietilene  (UHMWPE) a catena lunga e multifilo, con un rivestimento intrecciato in poliestere </t>
  </si>
  <si>
    <t>n.2 Viti cannulate
n.1 Filo ad alta resistenza con ago introduttore</t>
  </si>
  <si>
    <t>4.50</t>
  </si>
  <si>
    <t>Sistemi di osteosintesi con cerchiaggio metallico per lesioni della rotula</t>
  </si>
  <si>
    <t xml:space="preserve">Impianti realizzati in acciaio inossidabile o leghe di titanio per la sintesi della rotula. </t>
  </si>
  <si>
    <t>n.2 Cerchiaggi metallici
n.2 Fili di K</t>
  </si>
  <si>
    <t>4.51</t>
  </si>
  <si>
    <t>Sistemi di osteosintesi con cerchiaggio metallico per fratture diafisarie lunghe</t>
  </si>
  <si>
    <t>Impianti realizzati in lega di titanio e/o acciaio con nottolino ed apposito tensionatore.</t>
  </si>
  <si>
    <t>n.1 Cerchiaggi metallici</t>
  </si>
  <si>
    <t>4.52</t>
  </si>
  <si>
    <t>Sistemi di osteosintesi con cerchiaggio in matereiale isoelastico per fratture diafisarie lunghe</t>
  </si>
  <si>
    <t>Impianti realizzati prevalentemente in polietilene e presenza di eventuale nottolino e apposito tensionatore</t>
  </si>
  <si>
    <t>n.1 Cerchiaggi non metallici ad alta resistenza</t>
  </si>
  <si>
    <t>4.53</t>
  </si>
  <si>
    <t>TIBIA E CAVIGLIA</t>
  </si>
  <si>
    <t>SISTEMI DI OSTEOSINTESI - SISTEMA INTEGRATO DI PLACCHE  per il trattamento delle fratture della tibia prossimale in titanio</t>
  </si>
  <si>
    <t>Placche per il piatto tibiale con boccole preassemblate per il posizionamento di pegs e/o viti ad angolo fisso e possibilità di inserire viti multidirezionali. Placche per tibia prossimale in due versioni per adattarsi ai diversi .piatti tibiali. Fori per fili di Kirschner. possibilità accesso mininvasivo</t>
  </si>
  <si>
    <t>n.1 Placca per TIBIA prossimale (varie lunghezze)
n.8 tra: 
- Vite corticale (varie lunghezze)
- Vite a stabilità angolare (varie lunghezze)</t>
  </si>
  <si>
    <t>4.54</t>
  </si>
  <si>
    <t>SISTEMI DI OSTEOSINTESI - SISTEMA INTEGRATO DI PLACCHE   per il trattamento delle fratture della tibia prossimale.</t>
  </si>
  <si>
    <t>Placche per il piatto tibiale   per il posizionamento di viti ad angolo fisso o tradizionali e possibilità di inserire viti multidirezionali.  Fori per fili di Kirschner. possibilità accesso mininvasivo</t>
  </si>
  <si>
    <t>4.55</t>
  </si>
  <si>
    <t>SISTEMI DI OSTEOSINTESI - SISTEMA INTEGRATO DI PLACCHE  per il trattamento delle fratture della tibia distale in titanio</t>
  </si>
  <si>
    <t>Placche per il pilone tibiale   con boccole preassemblate per il posizionamento di pegs e/o viti ad angolo fisso e possibilità di inserire viti multidirezionali. Placche per tibia distale in versione anterolaterale e mediale per adattarsi ai diversi pattern di frattura. Fori per fili di Kirschner. Eventuale possibilità accesso mininvasivo</t>
  </si>
  <si>
    <t>n.1 Placca per TIBIA distale (varie lunghezze)
n.8 tra: 
- Vite corticale (varie lunghezze)
- Vite a stabilità angolare (varie lunghezze)</t>
  </si>
  <si>
    <t>4.56</t>
  </si>
  <si>
    <t>SISTEMI DI OSTEOSINTESI - SISTEMA INTEGRATO DI PLACCHE  per il trattamento delle fratture della tibia distale.</t>
  </si>
  <si>
    <t>Placche per il pilone tibiale  per il posizionamento di  viti ad angolo fisso e possibilità di inserire viti multidirezionali. Placche per tibia distale in versione anterolaterale e mediale per adattarsi ai diversi pattern di frattura. Fori per fili di Kirschner. Eventuale possibilità accesso mininvasivo</t>
  </si>
  <si>
    <t>4.57</t>
  </si>
  <si>
    <t>SISTEMI DI OSTEOSINTESI - Placche per osteosintesi grandi frammenti per grandi distretti (femore e tibia)</t>
  </si>
  <si>
    <t>Placche in  in diverse configurazioni. Placche facilmente modellabili. Con foro combinato e/o  diversi tipi di fori (ovale, per stabilità angolare, tradizionale)  per la possibilità di utilizzare differenti tipologie di viti. (Bicorticali, da spongiosa, a stabilità angolare fissa e ad angolo variabile).</t>
  </si>
  <si>
    <t>n.1 Placca (varie lunghezze)
n.8 tra: 
- Vite corticale (varie lunghezze)
- Vite a stabilità angolare (varie lunghezze)</t>
  </si>
  <si>
    <t>4.58</t>
  </si>
  <si>
    <t xml:space="preserve">SISTEMI DI OSTEOSINTESI - Placche per il trattamento delle fratture del perone in titanio </t>
  </si>
  <si>
    <t>Placche per il perone  con boccole preassemblate per il posizionamento di pegs e/o viti ad angolo fisso e possibilità di inserire viti multidirezionali. Placche per perone disponibili in forma anatomica o retta, modellabile in situ. Fori per fili di Kirschner.</t>
  </si>
  <si>
    <t xml:space="preserve">n.1 Placca per perone (varie lunghezze)
n.6 Viti corticale (varie lunghezze)
</t>
  </si>
  <si>
    <t>4.59</t>
  </si>
  <si>
    <t xml:space="preserve">SISTEMI DI OSTEOSINTESI - Placche per il trattamento delle fratture del perone </t>
  </si>
  <si>
    <t>Placche per il perone   per il posizionamento di viti ad angolo fisso e possibilità di inserire viti multidirezionali. Placche per perone disponibili in forma anatomica o retta, modellabile in situ. Fori per fili di Kirschner.</t>
  </si>
  <si>
    <t>n.1 Placca per perone (varie lunghezze)
n.6 tra: 
- Vite corticale (varie lunghezze)
- Vite a stabilità angolare (varie lunghezze)</t>
  </si>
  <si>
    <t>4.60</t>
  </si>
  <si>
    <t>SISTEMA DI STABILIZZAZIONE DELLA SINDESMOSI</t>
  </si>
  <si>
    <t>Sistema costituito da miniplacchetta e device per la stabilizzazione della sindesmosi nelle lesioni isolate della sindesmosi. Costituito da miniplacchetta e 2 sistemi con tensionamento graduale</t>
  </si>
  <si>
    <t>n.1+2 Miniplacchetta
n.1 Sistemi di tensionamento in filo ultraresistente</t>
  </si>
  <si>
    <t>4.61</t>
  </si>
  <si>
    <t>Sistema costituito  device per la stabilizzazione della sindesmosi nelle lesioni isolate della sindesmosi. Costituito da sistema con tensionamento graduale. Per ricostruzione laterale e/o mediale dei legamenti stabilizzatori della caviglia</t>
  </si>
  <si>
    <t>n.1 Sistemi di tensionamento in filo ultraresistente</t>
  </si>
  <si>
    <t>4.62</t>
  </si>
  <si>
    <t>Placche per il perone   per il posizionamento di viti ad angolo fisso e possibilità di inserire viti multidirezionali. Placche per perone disponibili in forma anatomica o terzo tubulare,  Fori per fili di Kirschner. In carbonio, radiotrasparenti</t>
  </si>
  <si>
    <t>4.63</t>
  </si>
  <si>
    <t>Placche per il piatto tibiale   per il posizionamento di viti ad angolo fisso o tradizionali e possibilità di inserire viti multidirezionali.  Fori per fili di Kirschner. In carbonio, radiotrasparenti.</t>
  </si>
  <si>
    <t>n.1 Placca per TIBIA prossimale (varie lunghezze, laterale e mediale)
n.8 tra: 
- Vite corticale (varie lunghezze)
- Vite a stabilità angolare (varie lunhezze)</t>
  </si>
  <si>
    <t>4.64</t>
  </si>
  <si>
    <t>SISTEMI DI INCHIODAMENTO - CHIODO ENDOMIDOLLARE per il trattamento delle fratture di tibia</t>
  </si>
  <si>
    <t>I prodotti richiesti devono consentire di poter trattare tutte le fratture con indicazioni all'inchiodamento endomidollare. Disponibilità di chiodi con possibilità di indicazione ed applicazione in segmento tibiali, impianti realizzati in lega di titanio (TAV) e/o acciaio, forniti in confezione sterile.</t>
  </si>
  <si>
    <t>n.1 Chiodo endomidollare varie lunghezze
n.4 tra: 
- Viti di blocco prossimali
- Viti di blocco distali</t>
  </si>
  <si>
    <t>4.65</t>
  </si>
  <si>
    <t>SISTEMI DI INCHIODAMENTO - CHIODO ENDOMIDOLLARE per il trattamento delle fratture di tibia. Rivestimento in trattamento antibatterico - andi adesione batterica</t>
  </si>
  <si>
    <t>I prodotti richiesti devono consentire di poter trattare tutte le fratture con indicazioni all'inchiodamento endomidollare. Disponibilità di chiodi con possibilità di indicazione ed applicazione in segmento tibiali, impianti realizzati in lega di titanio (TAV) e/o acciaio, forniti in confezione sterile. Rivestimento in trattamento antiadesione batterica</t>
  </si>
  <si>
    <t>4.66</t>
  </si>
  <si>
    <t>SISTEMI DI INCHIODAMENTO - CHIODO ENDOMIDOLLARE per il trattamento delle fratture di tibia. Rivestimento in trattamento antibiotico</t>
  </si>
  <si>
    <t>I prodotti richiesti devono consentire di poter trattare tutte le fratture con indicazioni all'inchiodamento endomidollare. Disponibilità di chiodi con possibilità di indicazione ed applicazione in segmento tibiali, impianti realizzati in lega di titanio (TAV) e/o acciaio, forniti in confezione sterile. Rivestimento antibiotico</t>
  </si>
  <si>
    <t>4.67</t>
  </si>
  <si>
    <t>SISTEMI DI INCHIODAMENTO - CHIODO ENDOMIDOLLARE per il trattamento delle fratture di tibia. In carbonio</t>
  </si>
  <si>
    <t>I prodotti richiesti devono consentire di poter trattare tutte le fratture con indicazioni all'inchiodamento endomidollare. Disponibilità di chiodi con possibilità di indicazione ed applicazione in segmento tibiali, impianti realizzati in carbonio , forniti in confezione sterile. Radiotrasparente</t>
  </si>
  <si>
    <t>4.68</t>
  </si>
  <si>
    <t>SISTEMI DI INCHIODAMENTO - CHIODO ENDOMIDOLLARE ALLUNGABILE per il trattamento delle fratture di tibia con perdita di sostanza o per gli allungamenti degli arti.</t>
  </si>
  <si>
    <t>I prodotti richiesti devono consentire di poter trattare possibili accorciamenti ed allungamenti tibiali.  Costituito da chiodo allungabile</t>
  </si>
  <si>
    <t>n.1 Chiodo endomidollare varie lunghezze. Allungabile.
n.4 tra: 
- Viti di blocco prossimali
- Viti di blocco distali
- Motorino e Sistema per l'allungamento</t>
  </si>
  <si>
    <t>4.69</t>
  </si>
  <si>
    <t>SISTEMI DI INCHIODAMENTO - CHIODO ENDOMIDOLLARE per l'artrodesi di caviglia retrogrado</t>
  </si>
  <si>
    <t>Chiodo in titanio in vari diametri, viti in titanio, varie lunghezze, possibilità di compressione ed eventuale angolazione variabile alla caviglia.</t>
  </si>
  <si>
    <t>4.70</t>
  </si>
  <si>
    <t xml:space="preserve">SISTEMI DI PLACCHE DEDICATE per l'artrodesi di caviglia </t>
  </si>
  <si>
    <t>Il prodotto deve consedire il posizionamento placche, mediali, laterali o anteriori  per l'artrodesi di caviglia. Se possibile deve essere presente sistema di compressione.</t>
  </si>
  <si>
    <t>n.1 Placca (varie lunghezze)
n.4 Viti di blocco prossimali e distali a stabilità angolare o tradizionali</t>
  </si>
  <si>
    <t>4.71</t>
  </si>
  <si>
    <t>SISTEMI DI INCHIODAMENTO - CHIODO ENDOMIDOLLARE per il trattamento delle fratture di PERONE DISTALE</t>
  </si>
  <si>
    <t>I prodotti richiesti devono consentire di poter trattare tutte le fratture con indicazioni all'inchiodamento endomidollare. Disponibilità di chiodi con possibilità di indicazione ed applicazione in segmento PERONE DISTALE, impianti realizzati in lega di titanio (TAV) e/o acciaio, forniti in confezione sterile.</t>
  </si>
  <si>
    <t>4.72</t>
  </si>
  <si>
    <t>Placche per il piatto tibiale mediale  per il posizionamento di viti ad angolo fisso e/o tradizionali e/o possibilità di inserire viti multidirezionali.  Fori per fili di Kirschner. possibilità accesso mininvasivo</t>
  </si>
  <si>
    <t>4.73</t>
  </si>
  <si>
    <t>4.74</t>
  </si>
  <si>
    <t>SISTEMI DI OSTEOSINTESI - SISTEMA INTEGRATO DI PLACCHE   per il trattamento delle fratture della tibia prossimale e/o distale</t>
  </si>
  <si>
    <t>Sistema di placche per il piatto tibiale laterale e/o mediale e per il pilone tibiale con possibilità di posizionamento di viti ad angolo fisso e/o tradizionali e/o possibilità di "dinamizzare" la sintesi</t>
  </si>
  <si>
    <t>n.1 Placca per TIBIA prossimale o distale (varie lunghezze)
n.8 tra: 
- Vite corticale (varie lunghezze)
- Vite a stabilità angolare (varie lunghezze)</t>
  </si>
  <si>
    <t>4.75</t>
  </si>
  <si>
    <t>CALCAGNO E ASTRAGALO E PIEDE</t>
  </si>
  <si>
    <t>SISTEMI DI OSTEOSINTESI - SISTEMA INTEGRATO DI PLACCHE  per il trattamento delle fratture del calcagno</t>
  </si>
  <si>
    <t>Placche per le fratture del calcagno per il posizionamento di pegs e/o viti ad angolo fisso e possibilità di inserire viti multidirezionali. Caratteristica auspicabile, non indispensabile la possibilità di impiantarla in maniera mini invasiva.</t>
  </si>
  <si>
    <t>n.1 Placca, varie forme
n.6 tra: 
- Vite  corticale (varie lunghezze)
- Vite a stabilità angolare (varie lunghezze)</t>
  </si>
  <si>
    <t>4.76</t>
  </si>
  <si>
    <t>SISTEMI DI OSTEOSINTESI - SISTEMA INTEGRATO DI CHIODO ENDOMIDOLLARE  per il trattamento delle fratture del calcagno</t>
  </si>
  <si>
    <t>Sistema di inchiodamento endomidollare per il tratamento mini invasivo delle fratture di calcagno o per artrodesi calcaneo-astragalica</t>
  </si>
  <si>
    <t>n.1 Chiodo endomidollare
n.4 tra:
- Vite corticale (varie lunghezze)
- Vite a stabilità angolare (varie lunghezze)</t>
  </si>
  <si>
    <t>4.77</t>
  </si>
  <si>
    <t>4.78</t>
  </si>
  <si>
    <t>SISTEMI DI OSTEOSINTESI - SISTEMA INTEGRATO DI PLACCHE CONFORMATE con sistema di bloccaggio a stabilità angolare multi-direzionale per attrito, in titanio, per trattamento fratture piede e calcagno.</t>
  </si>
  <si>
    <t>Sistema completo composto da placca per falangi del piede (varie forme e misure).</t>
  </si>
  <si>
    <t>n.1 Placca per falangi del piede (varie lunghezze)
n.6 tra: 
- Vite  corticale (varie lunghezze)
- Vite a stabilità angolare (varie lunghezze)</t>
  </si>
  <si>
    <t>4.79</t>
  </si>
  <si>
    <t>Sistema completo composto da placca per metatarsi (varie forme e misure).</t>
  </si>
  <si>
    <t>n.1 Placca per metatarso (varie lunghezze)
n.6 tra: 
- Vite  corticale (varie lunghezze)
- Vite a stabilità angolare (varie lunghezze)</t>
  </si>
  <si>
    <t>4.80</t>
  </si>
  <si>
    <t>SISTEMI DI OSTEOSINTESI - VITI E PLACCHE IN TITANIO DEDICATE PER IL PIEDE.</t>
  </si>
  <si>
    <t>Sistema completo per sisntesi dedicato per sisntesi di ossa del piede, con e senza possibilità di stabilità angolare, con viti da 3,5mm circa e placche con forme variabili per diverse osteotomie del retropiede.</t>
  </si>
  <si>
    <t>n.1 Placca a basso profile (varie forme e misure)
n.4 Vite corticale stab angolare e tradizionali (varie lunghezze)</t>
  </si>
  <si>
    <t>4.81</t>
  </si>
  <si>
    <t>SISTEMI DI OSTEOSINTESI - SISTEMA INTEGRATO DI PLACCHE CONFORMATE per osteotomie, artrodesi e fratture del piede, con possibilità di compressione controllata. Il sistema deve prevedere la possibilità di fori a compressione, stabilità angolare ad angolo fisso oppure stabilità angolare ad angolo variabile.</t>
  </si>
  <si>
    <t>Sistema completo composto da placche anatomiche per il trattamento del piede.</t>
  </si>
  <si>
    <t>n.1 Placche per PIEDE (varie lunghezze)
n.4 tra:
- Vite corticale (varie lunghezze)
- Vite a stabilità angolare (varie lunghezze)</t>
  </si>
  <si>
    <t>4.82</t>
  </si>
  <si>
    <t>FISSAZIONE ESTERNA</t>
  </si>
  <si>
    <t xml:space="preserve">FISSATORI ESTERNI -  Sistema di fissazione esterna circolare modulare radiotrasparente. </t>
  </si>
  <si>
    <t>Il sistema deve essere formato da supporti esterni (anelli, placche piede, archi), aste telescopiche micrometriche di lunghezza variabile e da una serie di elementi di connessione che costituiscono la struttura esterna devono essere radiotrasparenti, leggeri, resistenti e stabili in quanto realizzati in fibra di carbonio ad elevata resistenza. Il sistema dovrebbe poter essere applicato anche in strutture ibride con fissatori esapodali, monoassiali, modulari, circolari e a slitta.</t>
  </si>
  <si>
    <t>4.83</t>
  </si>
  <si>
    <t>FISSATORI ESTERNI - FISSATORE MONOUSO.</t>
  </si>
  <si>
    <t>Fissatore monouso per trattamento definitivo integrabile con sistemi assiali ibridi circolari con viti, fili o slitte.</t>
  </si>
  <si>
    <t>4.84</t>
  </si>
  <si>
    <t>FISSATORI ESTERNI - FISSATORE DI CALCAGNO.</t>
  </si>
  <si>
    <t>Fissatore di calcagno.</t>
  </si>
  <si>
    <t>4.85</t>
  </si>
  <si>
    <t>FISSATORI ESTERNI - FISSATORE PER ALLUNGAMENTI DI ARTO.</t>
  </si>
  <si>
    <t>Fissatore per allungamenti di arto monolaterali senza snodi (slitte o altro).</t>
  </si>
  <si>
    <t>4.86</t>
  </si>
  <si>
    <t>FISSATORE ESTERNO ESAPODALICO.</t>
  </si>
  <si>
    <t>Fissatore circolare con possibilità di correzione mediante software ed elaborazione diretta dei raggi x. Tipo di montaggio esapodalico con correzioni micrometriche.</t>
  </si>
  <si>
    <t>4.87</t>
  </si>
  <si>
    <t>FISSATORI ESTERNI . SISTEMA DI FISSAZIONE ESTERNA MODULARE</t>
  </si>
  <si>
    <t>Il sistema deve essere progettato per il trattamento temporaneo (Damage Control) e/o definitivo delle fratture dell’arto inferiore, superiore, bacino e/o pediatriche. Il sistema può prevedere anche la presenza di moduli specifici per il trattamento di gomito, spalla e polso.  Tra le caratteristiche, il sistema può  essere disponibile anche in Kit Sterili, dotati di viti ossee, specifici per area di applicazione: bacino, diafisi dell’arto inferiore, caviglia, gomito, spalla e polso.  Il sistema deve essere MR CONDITIONAL FINO A 3 TESLA.</t>
  </si>
  <si>
    <t>4.88</t>
  </si>
  <si>
    <t>FISSATORI ESTERNI - FISSATORE ARTICOLATO - Fissatori sterili monouso.</t>
  </si>
  <si>
    <t>Tibio-tarsica o ginocchio</t>
  </si>
  <si>
    <t>4.89</t>
  </si>
  <si>
    <t>4.90</t>
  </si>
  <si>
    <t>FISSATORI ESTERNI - FISSATORE IN KIT MONOUSO.</t>
  </si>
  <si>
    <t>Fissatore in kit monouso, RMN compatibile, comprensivo di viti in titanio, autoperforanti, autofilettanti, nella versione kit base (omero, tibia, femore, bacino) e kit pilone tibiale.</t>
  </si>
  <si>
    <t>4.91</t>
  </si>
  <si>
    <t>FISSATORI ESTERNI - SISTEMA DI FISSAZIONE ESTERNA MODULARE. IN ALLUMINIO</t>
  </si>
  <si>
    <t>Sistema di fissazione esterna modulare con barre portanti longitudinali, varie misure, per omero, tibia e femore disponibili in kit sterili.</t>
  </si>
  <si>
    <t>n.1 kit fissatore per femore
n.1 kit fissatore per tibia
n.1 kit fissatore per omero</t>
  </si>
  <si>
    <t>4.92</t>
  </si>
  <si>
    <t>Sistema di fissazione esterna circolare, con barre sia fisse che telescopiche ad attaco rapido e con viti con testa a scomparsa, disponibili in confezioni sterili.</t>
  </si>
  <si>
    <t>n. 3 Anelli diametro 180
n.4 Barre fisse
n.4 Barre telescopiche
n.2 Fiches</t>
  </si>
  <si>
    <t>4.93</t>
  </si>
  <si>
    <t>FISSATORI ESTERNI - SISTEMA DI FISSAZIONE ESTERNA MODULARE.</t>
  </si>
  <si>
    <t>Sistema di fissazione esterna modulare, monouso, con possibilità di montaggio con barre, radiotrasparenti, morsetti unici per viti da 4/5/6 mm, , compreso strumentario, PER GRANDI SEGMENTI SCHELETRICI.</t>
  </si>
  <si>
    <t>n.2 Barre
n.4 Fiches
n.1 Morsetto barra/barra
n.4 Morsetti barra/vite</t>
  </si>
  <si>
    <t>4.94</t>
  </si>
  <si>
    <t>FISSATORI ESTERNO FEMORE/OMERO/TIBIA CON CORREZIONE MICROMETRICA</t>
  </si>
  <si>
    <t>Fissatore esterno composto da unità universale di correzione micrometrica e unità di fissazione stabile per distretto.</t>
  </si>
  <si>
    <t>4.95</t>
  </si>
  <si>
    <t>FISSATORE ESTERNO PREASSEMBLATO PER IL DAMAGE CONTROL</t>
  </si>
  <si>
    <t>Sistema in varie misure per il damage control delle fratture di femore, ginocchio e caviglia</t>
  </si>
  <si>
    <t>Sistema + Fiches</t>
  </si>
  <si>
    <t>4.96</t>
  </si>
  <si>
    <t>ARTO INFERIORE</t>
  </si>
  <si>
    <t>Sistema di alesaggio, irrigazione ed aspirazione  per il lavaggio del canale endomidollare delle ossa lunghe</t>
  </si>
  <si>
    <t>Sistema di alesaggio, irrigazione ed aspirazione  per il lavaggio del canale endomidollare delle ossa lunghe  costituito da alesatore, filo guida, sistema per l'aspirazione e filtro e  frese di diametro incrementale interscambiabili.</t>
  </si>
  <si>
    <t>1 Alesatore 
1 Filo guida 
1 Fresa Intercambiabile
1 Filtro</t>
  </si>
  <si>
    <t>4.97</t>
  </si>
  <si>
    <t>Sistema di placche per osteotomie di tibia e femore  (lotto placche arto inferiore)</t>
  </si>
  <si>
    <t>Sistema di placche per osteotomie di tibia e femore  (lotto placche arto inferiore) in acciaio e/o titanio e/o  carbonio con viti a stabilità angolare e/o bicorticali. Eventuali kit cunei e guide per le osteotomie di correzione  della tibia e del femore nell'adulto</t>
  </si>
  <si>
    <t>1 Placca 
6 Viti</t>
  </si>
  <si>
    <t>4.98</t>
  </si>
  <si>
    <t>Sistema per correzione dell'alluce valgo</t>
  </si>
  <si>
    <t>Sistema per correzione dell'alluce valgo con cannule, compasso guide e viti cannulate per la correzione in percutanea (lotto piede)</t>
  </si>
  <si>
    <t>2 viti cannulate 
2 fili</t>
  </si>
  <si>
    <t>4.99</t>
  </si>
  <si>
    <t>Wedge in titanio trabecolare per le osteotomie di correzione  del piede</t>
  </si>
  <si>
    <t>Wedge in titanio trabecolare per le osteotomie di correzione secondo Evans e Cotton nella chirurgia di correzione del piede piatto dell'adulto (lotto piede)</t>
  </si>
  <si>
    <t>1 Wedge</t>
  </si>
  <si>
    <t>4.100</t>
  </si>
  <si>
    <t>Wedge in sostituto osseo riassorbibile per le osteotomie di correzione  del piede</t>
  </si>
  <si>
    <t>Wedge in sostituto osseo riassorbibile per le osteotomie di correzione secondo Evans e Cotton nella chirurgia di correzione del piede piatto dell'adulto (lotto piede)</t>
  </si>
  <si>
    <t>1Wedge</t>
  </si>
  <si>
    <t>4.101</t>
  </si>
  <si>
    <t xml:space="preserve">Sistema per correzione dell'alluce valgo </t>
  </si>
  <si>
    <t>Sistema per correzione dell'alluce valgo costituito da dispositivo endomidollare e vite di blocco a stabilità angolare</t>
  </si>
  <si>
    <t>1 sistema endomidollare  
1 vite</t>
  </si>
  <si>
    <t>4.102</t>
  </si>
  <si>
    <t xml:space="preserve">Sistema di osteosintesi con placche e viti per lesioni della pelvi in titanio </t>
  </si>
  <si>
    <t>sistema di osteosintesi con placche e viti per lesioni della pelvi in titanio - impianti realizzati in titanio, placche di diversi tipi: acetabolari rette o anatomiche, curve, a j, per la sinfisi pubica , per la sacro iliaca. Le placche devono accettare viti in tita nio anche multidirezionali bicorticali e/o a stabilità angolare</t>
  </si>
  <si>
    <t>4.103</t>
  </si>
  <si>
    <t>Placche per fissazione delle fratture periprotesiche in titanio di femore</t>
  </si>
  <si>
    <t>Sistema completo di placca per fissazione delle fratture periprotesiche , per femore prossimale, femore distale, titbia e omero, con la possibilità di utilizzare nello stesso foro viti corticali o da spongiosa convertibili in viti a stabilità ancolare con appositi tappi</t>
  </si>
  <si>
    <t>4.104</t>
  </si>
  <si>
    <t>Placche per fissazione delle fratture del femore distale e tibia prossimae in titanio</t>
  </si>
  <si>
    <t>Sistema completo di placca per fissazione delle fratture  femore distale  e tibia prossimale e  con la possibilità di utilizzare nello stesso foro viti corticali o da spongiosa convertibili in viti a stabilità ancolare con appositi tappi</t>
  </si>
  <si>
    <t>4.105</t>
  </si>
  <si>
    <t>Sistemi di Osteosintesi - Placche per il trattamento delle fratture delle ossa tarsali e metatarsali</t>
  </si>
  <si>
    <t>Placche per il piede, con boccole preassemblate per il posizionamento di pegs e/o viti ad angolo fisso e possibilità di inserire viti multidirezionali. Placcche disponibili in varie forme</t>
  </si>
  <si>
    <t>4.106</t>
  </si>
  <si>
    <t>Kit monouso per la processazione di tessuto biologico</t>
  </si>
  <si>
    <t>Kit procedurale monouso per la processazione e la frammentazione meccanica di un prelievo di tessuto biologico che viene sezionato in micro unità tissutali rigenerative  ottenendo un prodotto ad alta vitalità ed infiltrabile. Kit in due versioni pertessuti duri tipo osso e cartilagine o per tessuti molli</t>
  </si>
  <si>
    <t>1 kit completo</t>
  </si>
  <si>
    <t>Sistemi di Osteosintesi - Placche per il trattamento del perone distale</t>
  </si>
  <si>
    <t>Placche anatomiche per il perone distale, con boccole preassemblate per il posizionamento di pegs e/o viti ad angolo fisso e possibilità di inserire viti multidirezionali.</t>
  </si>
  <si>
    <t>totale sottogruppo 4</t>
  </si>
  <si>
    <t>ALLEGATO 4.5 - TRAUMA ARTO SUPERIORE</t>
  </si>
  <si>
    <t>TRAUMA ARTO SUPERIORE</t>
  </si>
  <si>
    <t>5.1</t>
  </si>
  <si>
    <t>ARTO SUPERIORE</t>
  </si>
  <si>
    <t>SET PLACCHE PER FRATTURA ED ARTRODESI DEL POLSO/METACARPO/FALANGI  IN TITANIO</t>
  </si>
  <si>
    <t>Placche in titanio a stabilità angolare multidirezionabile per le artrodesi parziali e totali di polso. Placche per l’artrodesi radioscafolunata sia con accesso volare che dorsale, placche per l’artrodesi dei 4 angoli, placche per l’artrodesi della STT, placche per l’artrodesi totale di polso, sia con coinvolgimento che senza del metacarpo.  Viti di diametro da 2,5 mm.varie lunghezze (con step da 2 mm.) a stabilità angolare, multi-direzionabili , con un angolo di +/- 15°: 1 placca, 4 viti a stabilità angolarre, 2 viti a compressione</t>
  </si>
  <si>
    <t>5.2</t>
  </si>
  <si>
    <t>SISTEMA DI FISSAZIONE ESTERNA MODULARE IN ALLUMINIO</t>
  </si>
  <si>
    <t>Sistema di fissazione esterna modulare in alluminio con barre cilindriche per fratture del polso , fratture e patologie post-traumatiche della mano, disponibili in kit sterili: 1 kit fissatore per polso, 1 kit fissatore per mano, 1 kit per allungamenti mano, 1 kit per correzioni angolari mano</t>
  </si>
  <si>
    <t>5.3</t>
  </si>
  <si>
    <t>FISSATORE ESTERNO RADIO-TRASPARENTE PER POLSO</t>
  </si>
  <si>
    <t>Kit sterile monouso, completo, in fibra di carbonio dx o sx per il trattamento delle fratture di polso</t>
  </si>
  <si>
    <t>5.4</t>
  </si>
  <si>
    <t xml:space="preserve">FISSATORE ESTERNO ARTICOLATO </t>
  </si>
  <si>
    <t xml:space="preserve"> Fissatori sterili monouso articolati polso e accessori</t>
  </si>
  <si>
    <t>5.5</t>
  </si>
  <si>
    <t>SISTEMA DI FISSAZIONE ESTERNA MODULARE</t>
  </si>
  <si>
    <t>Sistema di fissazione esterna modulare, monouso, con possibilità di montaggio con barre, radiotrasparenti, vari componenti, varie misure, compreso strumentario, PER PICCOLI SEGMENTI SCHELETRICI (es. metacarpo e falangi): 4 barre, 4 fiches, 4 morsetti multipli, 1 articolazione/raccordo</t>
  </si>
  <si>
    <t>5.6</t>
  </si>
  <si>
    <t>Sistema di fissazione esterna modulare, monouso, con possibilità di montaggio con barre, radiotrasparenti, vari componenti, varie misure, compreso strumentario, PER MEDI SEGMENTI SCHELETRICI (es. polso): 4 barre, 4 fiches, 4 morsetti multipli, 1 articolazione/raccordo</t>
  </si>
  <si>
    <t>5.7</t>
  </si>
  <si>
    <t>SET PLACCHE PER FRATTURA DEL POLSO</t>
  </si>
  <si>
    <t>Placche in titanio a stabilità angolare multidirezionabile per il radio distale di spessore 1,6-2.0mm. sia per approccio volare che dorsale, in varie forme, in conformazione sinistra e destra.
Placche per il trattamento delle fratture marginali, sia con la possibilità di ridurre piccoli frammenti articolari sia di posizionare la placca al limite della linea spartiacque senza creare problemi al flessore lungo del pollice; Placche ad uncino per ridurre piccoli frammenti articolari e placche per artrodesi sia parziali che totali: 1 placca, 8 viti a stabilità, 1 vite compressione, 1 uncino per frammenti articolari</t>
  </si>
  <si>
    <t>5.8</t>
  </si>
  <si>
    <t>SET PLACCHE PER FRATTURA ED ARTRODESI DEL POLSO/METACARPO/FALANGI  IN ACCIAIO AMAGNETICO</t>
  </si>
  <si>
    <t>Placche in acciaio amagnetico a stabilità angolare multidirezionabile per le artrodesi parziali e totali di polso,placche per l’artrodesi radioscafolunata sia con accesso volare che dorsale, placche per l’artrodesi dei 4 angoli, placche per l’artrodesi della STT, placche per l’artrodesi totale di polso, sia con coinvolgimento che senza del metacarpo.
Le viti di diametro da 2,5 mm.varie lunghezze (con step da 2 mm.) a stabilità angolare, multi-direzionabili , con un angolo di +/- 15°: 1 placca radioscafolunata, 6 viti a stabilità angolare, 2 viti a compressione</t>
  </si>
  <si>
    <t>5.9</t>
  </si>
  <si>
    <t>SISTEMA COMPLETO DI PLACCHE IN ACCIAIO AMAGNETICO A STABILITÀ ANGOLARE CON VITI AUTOBLOCCANTI DI VARIE MISURE E DI VARI DISTRETTI CORPOREI, COMPRESI I PICCOLI FRAMMENTI</t>
  </si>
  <si>
    <t>Sistema completo di Placche 2,5 e 3,5 con viti autobloccanti: 1 placca, 8 viti</t>
  </si>
  <si>
    <t>5.10</t>
  </si>
  <si>
    <t xml:space="preserve">VITI E PLACCHE IN ACCIAIO AMAGNETICO CON FORI COMBINATI   </t>
  </si>
  <si>
    <t>1  Placca mm 4,5 retta o curva da 6 a 18 fori, 8 viti corticale e spongiosa diam. mm da 4,5 a 6,5 varie lunghezze, 8 viti corticale autofilettante diam. mm 4,5 varie lunghezze</t>
  </si>
  <si>
    <t>5.11</t>
  </si>
  <si>
    <t>1 Placca mm 3,5 retta o curva da 6 a 22 fori, 8 viti corticale e spongiosa diam. mm da 2,7 a 4 varie lunghezze, 8 viti corticale autofilettante diam. mm da 2,7 a 3,5 varie lunghezze</t>
  </si>
  <si>
    <t>5.12</t>
  </si>
  <si>
    <t xml:space="preserve">SISTEMA COMPLETO DI PLACCHE IN TITANIO A STABILITÀ ANGOLARE CON VITI AUTOBLOCCANTI DI VARIE MISURE E DI VARI DISTRETTI CORPOREI, COMPRESI I PICCOLI FRAMMENTI    </t>
  </si>
  <si>
    <t xml:space="preserve">Sistema completo di Placche 2,5 e 3,5 con viti autobloccanti: 1 placca, 8 viti
</t>
  </si>
  <si>
    <t>5.13</t>
  </si>
  <si>
    <t xml:space="preserve">VITI E PLACCHE IN TITANIO </t>
  </si>
  <si>
    <t xml:space="preserve">1 Placca mm 3,5 retta o curva da 6 a 22 fori, 8 viti corticale e spongiosa diam. mm da 2,7 a 4 varie lunghezze, 8 viti corticale autofilettante diam. mm da 2,7 a 3,5 varie lunghezze      </t>
  </si>
  <si>
    <t>5.14</t>
  </si>
  <si>
    <t xml:space="preserve">VITI E PLACCHE IN TITANIO       </t>
  </si>
  <si>
    <t>5.15</t>
  </si>
  <si>
    <t xml:space="preserve">SISTEMA INTEGRATO DI PLACCHE CONFORMATE IN ACCIAIO AMAGNETICO con sistema di bloccaggio angolare e tradizionale, per trattamento fratture metaepifisarie
    </t>
  </si>
  <si>
    <t>Sistema completo composto da placca per omero prossimale (varie lunghezze): 1 placca per omero prossimale (varie lunghezze), 8 vite corticale (varie lunghezze), 8 vite a stabilità angolare (varie lunghezze)</t>
  </si>
  <si>
    <t>5.16</t>
  </si>
  <si>
    <t xml:space="preserve">SISTEMA INTEGRATO DI PLACCHE CONFORMATE IN ACCIAIO AMAGNETICO con sistema di bloccaggio angolare e tradizionale, per trattamento fratture metaepifisarie  </t>
  </si>
  <si>
    <t>Sistema completo composto da placca per omero distale (varie lunghezze): 1 placca per omero distale (varie lunghezze), 8 vite corticale (varie lunghezze), 8 vite a stabilità angolare (varie lunghezze)</t>
  </si>
  <si>
    <t>5.17</t>
  </si>
  <si>
    <t xml:space="preserve">SISTEMA INTEGRATO DI PLACCHE CONFORMATE IN ACCIAIO AMAGNETICO con sistema di bloccaggio angolare e tradizionale, per trattamento fratture metaepifisarie         </t>
  </si>
  <si>
    <t>Sistema completo composto da placca per radio prossimale (varie lunghezze): 1 placca per radio prossimale (varie lunghezze), 8 vite corticale (varie lunghezze), 8 vite a stabilità angolare (varie lunghezze)</t>
  </si>
  <si>
    <t>5.18</t>
  </si>
  <si>
    <t xml:space="preserve">SISTEMA INTEGRATO DI PLACCHE CONFORMATE IN ACCIAIO AMAGNETICO con sistema di bloccaggio angolare e tradizionale, per trattamento fratture metaepifisarie     </t>
  </si>
  <si>
    <t>Sistema completo composto da placca per radio distale (varie lunghezze): 1 placca per radio distale (varie lunghezze), 8 vite corticale (varie lunghezze), 8 vite a stabilità angolare (varie lunghezze)</t>
  </si>
  <si>
    <t>5.19</t>
  </si>
  <si>
    <t>Sistema completo composto da placca per ulna prossimale (olecrano) (varie lunghezze): 1 placca per ulna prossimale (varie lunghezze), 8 vite corticale (varie lunghezze), 8 vite a stabilità angolare (varie lunghezze)</t>
  </si>
  <si>
    <t>5.20</t>
  </si>
  <si>
    <t xml:space="preserve">SISTEMA INTEGRATO DI PLACCHE CONFORMATE IN ACCIAIO AMAGNETICO con sistema di bloccaggio angolare e tradizionale, per trattamento fratture metaepifisarie           </t>
  </si>
  <si>
    <t>Sistema completo composto da placca per clavicola (varie lunghezze): 1 placca per clavicola (varie lunghezze), 8 vite corticale (varie lunghezze), 8 vite a stabilità angolare (varie lunghezze)</t>
  </si>
  <si>
    <t>5.21</t>
  </si>
  <si>
    <t xml:space="preserve">SISTEMA INTEGRATO DI PLACCHE CONFORMATE IN TITANIO con sistema di bloccaggio angolare e tradizionale, per trattamento fratture metaepifisarie, con e senza foro combinato oblungo, con sedi distinte per stabilità angolare, tradizionale e multidirezionale.   </t>
  </si>
  <si>
    <t>Sistema completo composto da placca per omero prossimale (varie lunghezze) con foro combinato: 1 placca per omero prossimale (varie lunghezze), 8 vite corticale (varie lunghezze), 8 vite a stabilità angolare (varie lunghezze)</t>
  </si>
  <si>
    <t>5.22</t>
  </si>
  <si>
    <t xml:space="preserve">SISTEMA INTEGRATO DI PLACCHE CONFORMATE IN TITANIO con sistema di bloccaggio angolare e tradizionale, per trattamento fratture metaepifisarie,con e senza foro combinato oblungo, con sedi distinte per stabilità angolare, tradizionale e multidirezionale.           </t>
  </si>
  <si>
    <t>Sistema completo composto da placca per omero distale (varie lunghezze) con foro combinato: 1 placca per omero distale (varie lunghezze), 8 vite corticale (varie lunghezze), 8 vite a stabilità angolare (varie lunghezze)</t>
  </si>
  <si>
    <t>5.23</t>
  </si>
  <si>
    <t xml:space="preserve">SISTEMA INTEGRATO DI PLACCHE CONFORMATE IN TITANIO con sistema di bloccaggio angolare e tradizionale, per trattamento fratture metaepifisarie,  con e senza foro combinato oblungo, con sedi distinte per stabilità angolare, tradizionale e multidirezionale.           </t>
  </si>
  <si>
    <t>Sistema completo composto da placca per radio distale (varie lunghezze) con foro combinato: 1 placca per radio distale (varie lunghezze), 8 vite corticale (varie lunghezze), 8 vite a stabilità angolare (varie lunghezze)</t>
  </si>
  <si>
    <t>5.24</t>
  </si>
  <si>
    <t xml:space="preserve">SISTEMA INTEGRATO DI PLACCHE CONFORMATE IN TITANIO con sistema di bloccaggio angolare e tradizionale, per trattamento fratture metaepifisarie, con e senza foro combinato oblungo,  con sedi distinte per stabilità angolare, tradizionale e multidirezionale.           </t>
  </si>
  <si>
    <t>Sistema completo composto da placca per ulna prossimale (olecrano) (varie lunghezze) con foro combinato: 1 placca per ulna prossimale (olecrano) (varie lunghezze), 8 vite corticale (varie lunghezze), 8 vite a stabilità angolare (varie lunghezze)</t>
  </si>
  <si>
    <t>5.25</t>
  </si>
  <si>
    <t>Sistema completo composto da placca per clavicola (varie lunghezze) con foro combinato: 1 placca per clavicola (varie lunghezze), 8 vite corticale (varie lunghezze), 8 vite a stabilità angolare (varie lunghezze)</t>
  </si>
  <si>
    <t>5.26</t>
  </si>
  <si>
    <t>VITI E PLACCHE IN TITANIO PER SINTESI DI OSSA PICCOLE (varie forme e misure)</t>
  </si>
  <si>
    <t>1 Placca a basso contatto  (varie forme, diametri e lunghezze), 8 vite corticale autofilettante diametro relativo (varie lunghezze)</t>
  </si>
  <si>
    <t>5.27</t>
  </si>
  <si>
    <t>VITI E PLACCHE IN ACCIAIO AMAGNETICO PER SINTESI DI OSSA PICCOLE (varie forme e misure)</t>
  </si>
  <si>
    <t>5.28</t>
  </si>
  <si>
    <t>SISTEMA INTEGRATO DI PLACCHE CONFORMATE IN TITANIO E ACCIAIO con coesistenza di sistema di bloccaggio angolare a direzione fissa e tradizionale, autocompressivo per trattamento fratture metaepifisarie</t>
  </si>
  <si>
    <t>5.29</t>
  </si>
  <si>
    <t>5.30</t>
  </si>
  <si>
    <t>Sistema completo composto da placca per radio prossimale (varie lunghezze): 1 placca per radio prossimale (varie lunghezze), 8 viti  (varie lunghezze)</t>
  </si>
  <si>
    <t>5.31</t>
  </si>
  <si>
    <t>5.32</t>
  </si>
  <si>
    <t>5.33</t>
  </si>
  <si>
    <t>SISTEMA INTEGRATO DI PLACCHE CONFORMATE IN TITANIO E  ACCIAIO con coesistenza di sistema di bloccaggio angolare a direzione fissa e tradizionale, autocompressivo per trattamento fratture metaepifisarie</t>
  </si>
  <si>
    <t>5.34</t>
  </si>
  <si>
    <t>SISTEMA INTEGRATO DI PLACCHE CONFORMATE IN PEEK, anatomico, multidirezionale, a stabilità angolare, a profilo ultrasottile a mm 2.</t>
  </si>
  <si>
    <t>Sistema completo composto da PLACCA PER RADIO DISTALE in Peek radiotrasparente anatomica  (varie lunghezze): 1 placca per radio distale (varie lunghezze), 10 vite corticale in titanio (varie lunghezze),10 vite a stabilità angolare poliassiale con testa filettata in titanio(varie lunghezze), 10 Pin con testa filettata in titanio (varie misure)</t>
  </si>
  <si>
    <t>5.35</t>
  </si>
  <si>
    <t>SISTEMA DI PLACCHE RADIOTRASPARENTI (in fibra di carbonio) A STABILITÀ ANGOLARE CON VITI AUTOBLOCCANTI</t>
  </si>
  <si>
    <t>Sistema di placche radiotrasparenti (in fibra di carbonio) a stabilità angolare con viti autobloccanti: 1 placca (varie misure e per vari distretti corporei compresi piccoli frammenti), 8 vite autobloccante (varie misure)</t>
  </si>
  <si>
    <t>5.36</t>
  </si>
  <si>
    <t>SISTEMI DI INCHIODAMENTO ENDOMIDOLLARE BLOCCATO IN ACCIAIO</t>
  </si>
  <si>
    <t>1 Chiodo endomidollare per omero prossimale corto (varie misure), 4 Viti prossimali (varie misure), 4 Viti distali (varie misure)</t>
  </si>
  <si>
    <t>5.37</t>
  </si>
  <si>
    <t>1 Chiodo endomidollare per omero prossimale lungo (varie misure), 4 Viti prossimali (varie misure), 4 Viti distali (varie misure)</t>
  </si>
  <si>
    <t>5.38</t>
  </si>
  <si>
    <t>1 Chiodo endomidollare per omero diafisario (varie misure), 4 Viti prossimali (varie misure), 4 Viti distali (varie misure)</t>
  </si>
  <si>
    <t>5.39</t>
  </si>
  <si>
    <t>SISTEMI DI INCHIODAMENTO ENDOMIDOLLARE BLOCCATO IN TITANIO</t>
  </si>
  <si>
    <t>5.40</t>
  </si>
  <si>
    <t>5.41</t>
  </si>
  <si>
    <t>5.42</t>
  </si>
  <si>
    <t>1 Chiodo endomidollare retrogrado per omero diafisario (varie misure), 4 Viti prossimali (varie misure), 4 Viti distali (varie misure)</t>
  </si>
  <si>
    <t>5.43</t>
  </si>
  <si>
    <t>CHIODO ELASTICO PER DIVERSI SEGMENTI SCHELETRICI</t>
  </si>
  <si>
    <t>1 chiodo elastico per diversi segmenti scheletrici</t>
  </si>
  <si>
    <t>5.44</t>
  </si>
  <si>
    <t>CHIODO AD ESPANSIONE</t>
  </si>
  <si>
    <t>1 Chiodo ad espansione per vari segmenti scheletrici</t>
  </si>
  <si>
    <t>5.45</t>
  </si>
  <si>
    <t>VITI CANNULATE IN ACCIAIO</t>
  </si>
  <si>
    <t>Viti cannulate e relativo filo guida (uno per vite), autofilettanti e autoperforanti, con e senza rondella, misure varie e filetti vari</t>
  </si>
  <si>
    <t>5.46</t>
  </si>
  <si>
    <t>VITI CANNULATE IN TITANIO</t>
  </si>
  <si>
    <t>Viti cannulate e relativo filo guida (uno per vite),autofilettanti e autoperforanti, con e senza rondella, misure varie e filetti vari</t>
  </si>
  <si>
    <t>5.47</t>
  </si>
  <si>
    <t>FISSATORE ESTERNO OMERO RADIOTRASPARENTE MISTO</t>
  </si>
  <si>
    <t>1 Kit monouso per urgenza omero</t>
  </si>
  <si>
    <t>5.48</t>
  </si>
  <si>
    <t xml:space="preserve"> Fissatori sterili monouso articolati gomito e polso</t>
  </si>
  <si>
    <t>5.49</t>
  </si>
  <si>
    <t>FISSATORE  ESTERNO OMERO IN KIT MONOUSO</t>
  </si>
  <si>
    <t xml:space="preserve"> 1 kit monouso, RMN compatibile, comprensivo di viti in titanio, autoperforanti, autofilettanti (omero)</t>
  </si>
  <si>
    <t>5.50</t>
  </si>
  <si>
    <t>FISSATORI ESTERNI PER ARTRODESI</t>
  </si>
  <si>
    <t>1 Sistema per artrodesi, intramidollare, in Polyketone, radiotrasparente, composto di 5 misure e 3 angolazioni (0°, 10°, 20°) per il trattamento delle deformità falangee prossimali e distali.</t>
  </si>
  <si>
    <t>5.51</t>
  </si>
  <si>
    <t>SISTEMA INTEGRATO DI PLACCHE CONFORMATE IN TITANIO</t>
  </si>
  <si>
    <t>Sistema completo composto da placca per coronoide (varie lunghezze): 1 placca per coronoide (varie lunghezze), 6 vite corticale (varie lunghezze), 6 vite a stabilità angolare (varie lunghezze e tipologia)</t>
  </si>
  <si>
    <t>5.52</t>
  </si>
  <si>
    <t>CHIODO-PLACCA IN TITANIO PER TRATTAMENTO FRATTURE METADIAFISARIE DELL'OMERO</t>
  </si>
  <si>
    <t>1 Chiodo-placca, 6 viti prossimali a stabilità angolare multidirezionale (varie misure), 6 viti distali(varie misure)</t>
  </si>
  <si>
    <t>5.53</t>
  </si>
  <si>
    <t>CHIODI DI GALLUCCIO</t>
  </si>
  <si>
    <t>Fili in acciaio flessibile</t>
  </si>
  <si>
    <t>5.54</t>
  </si>
  <si>
    <t>FILI DI KIRSCHNER</t>
  </si>
  <si>
    <t>Filo di Kirschner varie punte e vari diametri</t>
  </si>
  <si>
    <t>Confezione</t>
  </si>
  <si>
    <t>5.55</t>
  </si>
  <si>
    <t>FILI</t>
  </si>
  <si>
    <t>Filo inox a matassa (varie misure)</t>
  </si>
  <si>
    <t>Rotolo</t>
  </si>
  <si>
    <t>5.56</t>
  </si>
  <si>
    <t>Filo cerchiaggio con occhiello lunghezza mm 600</t>
  </si>
  <si>
    <t>Filo</t>
  </si>
  <si>
    <t>5.57</t>
  </si>
  <si>
    <t>VITE CANNULATA A COMPRESSIONE REGOLABILE IN SITU</t>
  </si>
  <si>
    <t>Vite autoperforante</t>
  </si>
  <si>
    <t>5.58</t>
  </si>
  <si>
    <t>PLACCHE A STABILITA' ANGOLARE PERIPROTESICHE IN TITANIO</t>
  </si>
  <si>
    <t>Placche periprotesiche di omero in titanio con possibilità di una compressione primaria e successiva trasformazione in stabilità angolare  tramite applicazione di apposito tappo a vite filettato e possibilità di associazione a un sistema di cerchiaggi e viti periprotesiche. Diverse lunghezze. Viti autobloccanti, viti corticali e asole passafilo. Confezione singola, sterile.</t>
  </si>
  <si>
    <t>1 placca  (varie lunghezze), 
6 vite corticale (varie lunghezze) o 6 vite a stabilità angolare (varie lunghezze e tipologia)</t>
  </si>
  <si>
    <t>5.59</t>
  </si>
  <si>
    <t>SISTEMA MONUSO PER FRATTURE RADIO DISTALE (Kit per fratture di radio distale completo di placca, in titanio, viti autobloccanti e da corticale e strumenti in confezione sterile)</t>
  </si>
  <si>
    <t>Kit sterile monouso composto da 1 placca volare in titanio, viti poliassiali a stabilità angolare Ø2.5mm in titanio, viti in titanio da corticale Ø2.8mm, strumentario dedicato</t>
  </si>
  <si>
    <t>5.60</t>
  </si>
  <si>
    <t>SISTEMA INTEGRATO DI PLACCHE CONFORMATE con boccole precaricate per il posizionamento di viti a stabilità angolare ad angolo fisso, viti multidirezionali e viti corticali, in lega di titanio.</t>
  </si>
  <si>
    <t xml:space="preserve">Sistema completo composto da placche per radio prossimale (varie lunghezze) con boccole precaricate </t>
  </si>
  <si>
    <t>1 placca per radio prossimale (varie lunghezze), 
6 vite corticale (varie lunghezze) o 6 vite a stabilità angolare (varie lunghezze e tipologia)</t>
  </si>
  <si>
    <t>5.61</t>
  </si>
  <si>
    <t xml:space="preserve">Sistema completo composto da placche per omero distale (varie lunghezze) con boccole precaricate </t>
  </si>
  <si>
    <t>1 placca per omero distale  (varie lunghezze), 
6 vite corticale (varie lunghezze) o 6 vite a stabilità angolare (varie lunghezze e tipologia)</t>
  </si>
  <si>
    <t>5.62</t>
  </si>
  <si>
    <t xml:space="preserve">Sistema completo composto da placche per radio distale (varie lunghezze) con boccole precaricate </t>
  </si>
  <si>
    <t>1 placca per radio distale (varie lunghezze), 
6 vite corticale (varie lunghezze) o 6 vite a stabilità angolare (varie lunghezze e tipologia)</t>
  </si>
  <si>
    <t>5.63</t>
  </si>
  <si>
    <t xml:space="preserve">Sistema completo composto da placche per ulna prossimale, olecrano (varie lunghezze) con boccole precaricate </t>
  </si>
  <si>
    <t>1 placca per  ulna prossimale, olecrano (varie lunghezze), 
6 vite corticale (varie lunghezze) o 6 vite a stabilità angolare (varie lunghezze e tipologia)</t>
  </si>
  <si>
    <t>5.64</t>
  </si>
  <si>
    <t>SISTEMA INTEGRATO DI PLACCHE CONFORMATE con boccole precaricate per il posizionamento di viti a stabilità angolare ad angolo fisso, viti multidirezionali e viti corticali, in lega di titanio</t>
  </si>
  <si>
    <t xml:space="preserve">Sistema completo composto da placche per coronoide (varie lunghezze) con boccole precaricate </t>
  </si>
  <si>
    <t>1 placca per coronoide (varie lunghezze), 
6 vite corticale (varie lunghezze) o 6 vite a stabilità angolare (varie lunghezze e tipologia)</t>
  </si>
  <si>
    <t>5.65</t>
  </si>
  <si>
    <t xml:space="preserve">Sistema completo composto da mini placca per metacarpi (varie lunghezze) con boccole precaricate </t>
  </si>
  <si>
    <t>1 placca per metacarpi  (varie lunghezze e forme), 
6 vite corticale (varie lunghezze) o 6 vite a stabilità angolare (varie lunghezze e tipologia)</t>
  </si>
  <si>
    <t>5.66</t>
  </si>
  <si>
    <t>SISTEMA INTEGRATO DI PLACCHE CONFORMATE con foro combinato, low contact, viti spongiosa diversi filetti cannulate e non, viti bloccate A/F e A/P, corticale con sistemi di occhielli bloccati  per cerchiaggio in titanio e acciaio</t>
  </si>
  <si>
    <t>Sistema completo composto da 1 placca per omero prossimale (varie lunghezze) con foro combinato e possibilità di augmentation, 8 vite corticale (varie lunghezze), 8 vite a stabilità angolare (varie lunghezze e tipologia)</t>
  </si>
  <si>
    <t>5.67</t>
  </si>
  <si>
    <t>Sistema completo composto da 1 placca per gomito  (omero distale, ulna e radio prossimale) con foro combinato, 8 vite corticale (varie lunghezze), 8 vite a stabilità angolare (varie lunghezze e tipologia)</t>
  </si>
  <si>
    <t>5.68</t>
  </si>
  <si>
    <t>Sistema completo composto da 1 placca per  clavicola ( varie forme e misure ) con foro combinato, 8 vite corticale (varie lunghezze), 8 vite a stabilità angolare (varie lunghezze e tipologia)</t>
  </si>
  <si>
    <t>5.69</t>
  </si>
  <si>
    <t>SISTEMA INTEGRATO DI PLACCHE CONFORMATE con foro ad angolo variabile di 15° rispetto all'asse nominale in tutte le direzioni, low contact, viti spongiosa diversi filetti cannulate e non, viti bloccate A/F, A/P e ad angolo variabile, viti corticali, con sistemi di occhielli bloccati  per cerchiaggio.</t>
  </si>
  <si>
    <t>Sistema completo composto da 1 placca con foro ad angolo variabile per gomito  (omero distale, ulna), 8 vite corticale (varie lunghezze), 8 vite a stabilità angolare (varie lunghezze e tipologia)</t>
  </si>
  <si>
    <t>5.70</t>
  </si>
  <si>
    <t>VITI CANNULATE CON TESTA A SCOMPARSA</t>
  </si>
  <si>
    <t>Viti cannulate con testa a scomparsa, autoperforanti e autofilettanti, in titanio, diametro da 2,2 a 7 mm, con possibilità di doppia compressione</t>
  </si>
  <si>
    <t>Pezzo</t>
  </si>
  <si>
    <t>5.71</t>
  </si>
  <si>
    <t>Viti cannulate e relativo filo guida (uno per vite), misure varie, con filetto corto e lungo</t>
  </si>
  <si>
    <t>5.72</t>
  </si>
  <si>
    <t>5.73</t>
  </si>
  <si>
    <t>1 Chiodo endomidollare per avambraccio (varie misure),  Viti prossimali (varie misure), Viti distali (varie misure)</t>
  </si>
  <si>
    <t>5.74</t>
  </si>
  <si>
    <t xml:space="preserve">Sistema completo composto da placche per omero prossimale, (due tipologie, varie lunghezze) con boccole precaricate </t>
  </si>
  <si>
    <t>1 placca per  omero  prossimale  (due tipologie, varie lunghezze), 6 vite corticale (varie lunghezze) o 6 vite a stabilità angolare (varie lunghezze e tipologia)</t>
  </si>
  <si>
    <t>5.75</t>
  </si>
  <si>
    <t xml:space="preserve">Sistema completo composto da placche per clavicola, (varie forme, varie lunghezze) con boccole precaricate </t>
  </si>
  <si>
    <t>1 placca per  clavicola   (varie forme, varie lunghezze), 6 vite corticale (varie lunghezze) o 6 vite a stabilità angolare (varie lunghezze e tipologia)</t>
  </si>
  <si>
    <t>5.76</t>
  </si>
  <si>
    <t>STRUMENTARI: PIATTAFORMA 3 in 1 PER LA GESTIONE DEI FLUIDI, RESEZIONI TESSUTI MOLLI e OSSEI e RADIOFREQUENZA</t>
  </si>
  <si>
    <t>Oltre alla funzione pompa e gestione fluidi, la stessa centralina multi-funzione consente attraverso un unico manipolo shaver autoclavabile o pedale di poter realizzare le seguenti funzioni: resezione tessuti molli,resezione tessuto osseo,coagulazione e ablazione. E' dotata di apposite cassette per irrigazione e aspirazione</t>
  </si>
  <si>
    <t>la centralina, il pedale e i 2 manipoli devono essere forniti in comodato d'uso, il set utilizzo consta di una cassetta irrigazione, una lama shaver ed un terminale per ablazione dinamica</t>
  </si>
  <si>
    <t>impianto</t>
  </si>
  <si>
    <t>5.77</t>
  </si>
  <si>
    <t>SISTEMA PER FISSAZIONE FRATTURE CON TECNICA PERCUTANEA</t>
  </si>
  <si>
    <t>KIT STERILE DI FILI IN ACCIAIO\TITANIO DIAMETRO DA 0,8 A 4 MM LUNGHEZZA 150\500 MM CON SISTEMA DI FISSAGGIO LATERALE A SCATTO.</t>
  </si>
  <si>
    <t>5.78</t>
  </si>
  <si>
    <t>PLACCHE PER FISSAZIONE DELLE FRATTURE PERIPROTESICHE IN TITANIO</t>
  </si>
  <si>
    <t>Sistema completo per placca per fissazione delle fratture periprotesiche,per femore prossimale, femore distale, tibia e omero, con la possibilità di utilizzare nello stesso foro viti corticali o da spongiosa convertibili in viti a stabilità angolare con appositi tappi.</t>
  </si>
  <si>
    <t xml:space="preserve">n. 1 placca 
n. 6 viti, 
3 tappi, 
un cerchiaggio </t>
  </si>
  <si>
    <t>sistema</t>
  </si>
  <si>
    <t>5.79</t>
  </si>
  <si>
    <t>PROTESI CAPITELLO MONOBLOCCO O MODULARI, A FISSAZIONE BIOLOGICA O DA CEMENTARE</t>
  </si>
  <si>
    <t>Protesi di capitello radiale: provvista di stelo , con componente epifisaria in lega metallica di cromo cobalto o equivalenti, modulare ed utilizzabile per primi impianti e  revisioni anche post-trauma. Inoltre, il sistema deve avere tre altezze della testa e tre altezze dello stelo.</t>
  </si>
  <si>
    <t>1 stelo
1 testa</t>
  </si>
  <si>
    <t>5.80</t>
  </si>
  <si>
    <t xml:space="preserve">SISTEMA DI ALESAGGIO ENDOMIDOLLARE CON POSSIBILITA' DI PRELIEVO DI OSSO MORCELLIZZATO </t>
  </si>
  <si>
    <t xml:space="preserve">Sistema per l'alesatura del canale dotato di filtri di irrigazione ed aspirazione per permettere durante l'alesaggio la separazione di osso residuo  </t>
  </si>
  <si>
    <t>Il sistema deve prevedere delle testine di alesaggio monouso intercambiabili, Filtro per innesto, tubi di irrigazione e aspirazione.</t>
  </si>
  <si>
    <t>totale sottogruppo 5</t>
  </si>
  <si>
    <t>ALLEGATO 4.6 - PROTESI E TRAUMATOLOGIA PEDIATRICA</t>
  </si>
  <si>
    <t>Descrizione Lotto</t>
  </si>
  <si>
    <t>Composizione Sistema tipo (Unione)</t>
  </si>
  <si>
    <t>N. Sistemi fab. Quadriennale Giovanni XXIII</t>
  </si>
  <si>
    <t>PROTESI E TRAUMATOLOGIA PEDIATRICA</t>
  </si>
  <si>
    <t>6.1</t>
  </si>
  <si>
    <t>SISTEMA DI INCHIODAMENTO ENDOMIDOLLARE PEDIATRICO PER FEMORE</t>
  </si>
  <si>
    <t xml:space="preserve">CHIODI IN TITANIO PER FEMORE DI DIAMETRO ALMENO DA 7 MM E SUPERIORI E LUNGHEZZA ALMENO DA 200 A 420MM A SECONDA DEL DIAMETRO. BLOCCATO PROSSIMALE E DISTALE CON VARIE OPZIONI </t>
  </si>
  <si>
    <t>CHIODO ENDOMIDOLLARE E VITI DI BLOCCAGGIO PROSSIMALE E DISTALE</t>
  </si>
  <si>
    <t>n. 1 Chiodo endomidollare 
n.2 viti prossimali
n.2 viti distali</t>
  </si>
  <si>
    <t>6.2</t>
  </si>
  <si>
    <t xml:space="preserve">CHIODI IN ACCIAIO MEDICALE PER FEMORE DI DIAMETRO ALMENO DA 7 MM E SUPERIORI E LUNGHEZZA ALMENO DA 200 A 420MM A SECONDA DEL DIAMETRO. BLOCCATO PROSSIMALE E DISTALE CON VARIE OPZIONI </t>
  </si>
  <si>
    <t>n.1 Chiodo endomidollare
n.2 viti prossimali
n.2 viti distali</t>
  </si>
  <si>
    <t>6.3</t>
  </si>
  <si>
    <t>SISTEMA DI INCHIODAMENTO ENDOMIDOLLARE/ESOMIDOLLARE PEDIATRICO PER FEMORE TIBIA E OMERO</t>
  </si>
  <si>
    <t>CHIODI PER FEMORE TIBIA E OMERO DI DIAMETRO ALMENO DA 4.8 MM E SUPERIORI E STABILIZZATO CON  PLACCA E VITI</t>
  </si>
  <si>
    <t>CHIODO ENDOMIDOLLARE E PLACCA CON VITI DI BLOCCAGGIO PROSSIMALE E DISTALE</t>
  </si>
  <si>
    <t>n.1 Chiodo endomidollare
n.2 viti prossimali
n.2 viti distali
n.1 placca laterale</t>
  </si>
  <si>
    <t>6.4</t>
  </si>
  <si>
    <t>SISTEMA DI INCHIODAMENTO ENDOMIDOLLARE TELESCOPICO TIPO FASSIER-DUVAL</t>
  </si>
  <si>
    <t>CHIODI TELESCOPICI PER FEMORE TIBIA E OMERO IN ACCIAIO MEDICALE DI DIAMETRO ALMENO 3.2 MM E SUPERIORI</t>
  </si>
  <si>
    <t>CHIODO ENDOMIDOLLARE TELESCOPICO CON SISTEMA DI BLOCCAGGIO PROSSIMALE E DISTALE</t>
  </si>
  <si>
    <t>n.1 Chiodo endomidollare
n.4 Fili di K</t>
  </si>
  <si>
    <t>6.5</t>
  </si>
  <si>
    <t xml:space="preserve">SISTEMA DI INCHIODAMENTO ENDOMIDOLLARE PEDIATRICO DI PICCOLO DIAMETRO PER PICCOLI CANALI </t>
  </si>
  <si>
    <t>CHIODI ENDOMILLARI DI DIAMETRO ALMENO 2MM E SUPERIORE CON TESTA FILETTATA E VARIE OPZIONI DI BLOCCAGGIO PROSSIMALE E DISTALE</t>
  </si>
  <si>
    <t>CHIODO ENDOMIDOLLARE E VITI/PIN DI BLOCCAGGIO PROSSIMALE E DISTALE</t>
  </si>
  <si>
    <t>n.1 Chiodo endomidollare
n.1 Vite prossimale
n.1 Vite distale</t>
  </si>
  <si>
    <t>6.6</t>
  </si>
  <si>
    <t>CHIODI ENDOMIDOLLARI FLESSIBILI IN ACCIAIO</t>
  </si>
  <si>
    <t>CHIODI ENDOMIDOLLARI IN ACCIAIO FLESSIBILI/ELASTICI ALMENO DI DIAMETRO 1,5MM E SUPERIORE</t>
  </si>
  <si>
    <t>CHIODI ENDOMIDOLLARI IN ACCIAIO</t>
  </si>
  <si>
    <t>n.2 Chiodi endomidollari</t>
  </si>
  <si>
    <t>6.7</t>
  </si>
  <si>
    <t>CHIODI ENDOMIDOLLARI FLESSIBILI IN TITANIO</t>
  </si>
  <si>
    <t>CHIODI ENDOMIDOLLARI IN TITANIO FLESSIBILI/ELASTICI ALMENO DI DIAMETRO 1,5MM E SUPERIORE</t>
  </si>
  <si>
    <t>CHIODI ENDOMIDOLLARI IN TITANIO</t>
  </si>
  <si>
    <t>6.8</t>
  </si>
  <si>
    <t>SISTEMA DI INCHIODAMENTO TELESCOPICO ALLUNGABILE</t>
  </si>
  <si>
    <t>SISTEMA DI INCHIODAMENTO TELESCOPICO ALLUNGABILE CON CONTROLLO DI ALLUNGAMENTO ESTERNO PER TIBIA E FEMORE</t>
  </si>
  <si>
    <t>CHIODO E VITI DI BLOCCAGGIO</t>
  </si>
  <si>
    <t>n.1 Chiodo
n.4 Viti</t>
  </si>
  <si>
    <t>6.9</t>
  </si>
  <si>
    <t>VITI CANNULATE GRANDE DIAMETRO IN ACCIAIO</t>
  </si>
  <si>
    <t>VITI CANNULATE DI DIAMETRO ALMENO 6,5MM E FILETTO PARZIALE O TUTTO FILETTO</t>
  </si>
  <si>
    <t>VITI CANNULATE A FILETTO VARIABILE</t>
  </si>
  <si>
    <t xml:space="preserve">n.2 Viti cannulate </t>
  </si>
  <si>
    <t>6.10</t>
  </si>
  <si>
    <t>VITI CANNULATE GRANDE DIAMETRO IN TITANIO</t>
  </si>
  <si>
    <t>6.11</t>
  </si>
  <si>
    <t>VITI CANNULATE PICCOLO DIAMETRO IN ACCIAIO</t>
  </si>
  <si>
    <t>VITI CANNULATE DI DIAMETRO ALMENO 2,5MM E FILETTO PARZIALE O TUTTO FILETTO</t>
  </si>
  <si>
    <t>6.12</t>
  </si>
  <si>
    <t>VITI CANNULATE PICCOLO DIAMETRO IN TITANIO</t>
  </si>
  <si>
    <t>6.13</t>
  </si>
  <si>
    <t>VITI CANNULATE A SCIVOLAMENTO TELESCOPICO CON GRANDE DIAMETRO IN ACCIAIO</t>
  </si>
  <si>
    <t>VITI CANNULATE CON ALLUNGAMENTO TELESCOPICO DI DIAMETRO ALMENO 6,5MM E FILETTO PROSSIMALE E DISTALE</t>
  </si>
  <si>
    <t>VITI CANNULATE CON ALLUNGAMENTO TELESCOPICO E FILETTO PROSSIMALE E DISTALE</t>
  </si>
  <si>
    <t>6.14</t>
  </si>
  <si>
    <t>FILI DI KIRSCHENER</t>
  </si>
  <si>
    <t>FILI DI KIRSCHENER TUTTO FILETTO A SINGOLA O DOPPIA PUNTA DI DIVERSO DIAMETRO E LUNGHEZZA</t>
  </si>
  <si>
    <t>n.4 Fili di K</t>
  </si>
  <si>
    <t>6.15</t>
  </si>
  <si>
    <t xml:space="preserve">VITE PER CALCANEO STOP </t>
  </si>
  <si>
    <t>VITE PER CALCANEO STOP DI DIVERSI DIAMETRI</t>
  </si>
  <si>
    <t>VITE PER CALCANEO STOP</t>
  </si>
  <si>
    <t>n.1 Vite</t>
  </si>
  <si>
    <t>6.16</t>
  </si>
  <si>
    <t>VITE DI HERBERT</t>
  </si>
  <si>
    <t>VITE DI HERBERT A PASSO VARIABILE DI DIVERSI DIAMETRI E LUNGHEZZE</t>
  </si>
  <si>
    <t xml:space="preserve">VITE DI HERBERT </t>
  </si>
  <si>
    <t>6.17</t>
  </si>
  <si>
    <t>CAMBRA DENTATA METALLICA</t>
  </si>
  <si>
    <t>CAMBRA DENTATA METALLICA PER ANCORAGGIO NELL'OSSO</t>
  </si>
  <si>
    <t>n.2 Cambre</t>
  </si>
  <si>
    <t>6.18</t>
  </si>
  <si>
    <t>ENDORTESI SENO TARSICA</t>
  </si>
  <si>
    <t>ENDORTESI SENO TARSICA AD ESPANSIONE PER IL TRATTAMENTO DEL PIEDE PIATTO DI DIVERSE DIMENSIONI</t>
  </si>
  <si>
    <t>ENDORTESI SENO TARSICA AD ESPANSIONE</t>
  </si>
  <si>
    <t>n.1 Endortesi</t>
  </si>
  <si>
    <t>6.19</t>
  </si>
  <si>
    <t>VITE ASTRAGALICA</t>
  </si>
  <si>
    <t>VITE CONICA ASTRAGALICA PER IL TRATTAMENTO DEL PIEDE PIATTO DI DIVERSE DIMENSIONI IN ACCIAIO</t>
  </si>
  <si>
    <t>VITE CONICA ASTRAGALICA</t>
  </si>
  <si>
    <t>6.20</t>
  </si>
  <si>
    <t>VITE CONICA ASTRAGALICA PER IL TRATTAMENTO DEL PIEDE PIATTO DI DIVERSE DIMENSIONI IN TITANIO</t>
  </si>
  <si>
    <t xml:space="preserve">n.1 Vite </t>
  </si>
  <si>
    <t>6.21</t>
  </si>
  <si>
    <t>SISTEMA DI SINTESI CON PLACCHE PEDIATRICHE PORZIONE DI TUBULO E VITI</t>
  </si>
  <si>
    <t>PLACCHE 1/3 O 1/4 DI TUBULO IN ACCIAIO CON VITI</t>
  </si>
  <si>
    <t>PLACCA IN ACCIAIO E VITI</t>
  </si>
  <si>
    <t>n.1 Placca
n.6 Viti</t>
  </si>
  <si>
    <t>6.22</t>
  </si>
  <si>
    <t>SISTEMA DI SINTESI DI PLACCHE PEDIATRICHE DA RICOSTRUZIONE E VITI</t>
  </si>
  <si>
    <t>PLACCHE DA RICOSTRUZIONE IN ACCIAIO CON VITI</t>
  </si>
  <si>
    <t>6.23</t>
  </si>
  <si>
    <t>SISTEMA DI SINTESI DI PLACCHE PEDIATRICHE A T</t>
  </si>
  <si>
    <t>PLACCHE PEDIATRICHE A T IN ACCIAIO CON VITI</t>
  </si>
  <si>
    <t>6.24</t>
  </si>
  <si>
    <t>SISTEMA DI SINTESI DI PLACCHE E VITI PEDIATRICHE PER FEMORE PROSSIMALE</t>
  </si>
  <si>
    <t>PLACCHE PEDIATRICHE PER FEMORE PROSSIMALE A DIVERSI ANGOLI DI INCLINAZIONE E SPESSORE CON VITI CEFALICHE E DIAFISARIE</t>
  </si>
  <si>
    <t>6.25</t>
  </si>
  <si>
    <t>SISTEMA DI SINTESI DI LAMA PLACCHE PEDIATRICHE PER FEMORE PROSSIMALE</t>
  </si>
  <si>
    <t>PLACCHE PEDIATRICHE PER FEMORE PROSSIMALE A DIVERSI ANGOLI DI INCLINAZIONE E SPESSORE CON LAMA CEFALICA E DIAFISARIE</t>
  </si>
  <si>
    <t>PLACCA IN ACCIAIO CON LAMA CEFALICA E VITI</t>
  </si>
  <si>
    <t>n.1 Placca
n.3 Viti</t>
  </si>
  <si>
    <t>6.26</t>
  </si>
  <si>
    <t>SISTEMA DI PLACCHE PER OSTEOTOMIA DI FEMORE E TIBIA</t>
  </si>
  <si>
    <t>PLACCHE A DIVERSA CONFORMAZIONE PER LA TIBIA E IL FEMORE, CON VITI PIENE A STABILITA' ANGOLARE E CORTICALE, VITI CANNULATE</t>
  </si>
  <si>
    <t>PLACCHE CONFORMATE E VITI</t>
  </si>
  <si>
    <t>6.27</t>
  </si>
  <si>
    <t>SISTEMA DI PLACCHE PER EPIFISIODESI IN ACCIAIO</t>
  </si>
  <si>
    <t>PLACCHE A 8 O A FARFALLA CON VITI CANNULATE E PIENE PER L'EPIFISIODESI TEMPORANEA</t>
  </si>
  <si>
    <t>PLACCA E VITI</t>
  </si>
  <si>
    <t>n.1 Placca
n.2 Viti</t>
  </si>
  <si>
    <t>6.28</t>
  </si>
  <si>
    <t>SISTEMA DI PLACCHE PER EPIFISIODESI IN TITANIO</t>
  </si>
  <si>
    <t>6.29</t>
  </si>
  <si>
    <t>SISTEMA DI SINTESI CON PLACCHE PEDIATRICHE LCP E VITI</t>
  </si>
  <si>
    <t xml:space="preserve">PLACCHE DA COMPRESSIONE/STABILITA' ANGOLARE LCP DA 2MM O SUPERIORE IN ACCIAIO </t>
  </si>
  <si>
    <t>PLACCA LCP IN ACCIAIO E VITI</t>
  </si>
  <si>
    <t>6.30</t>
  </si>
  <si>
    <t xml:space="preserve">SISTEMA DI PLACCHE PER FUSIONE OSSEA PIEDE </t>
  </si>
  <si>
    <t>SISTEMA PER FUSIONE DELLE OSSA DEL PIEDE NEGLI INTERVENTI DI OSTEOTOMIA CORRETTIVA</t>
  </si>
  <si>
    <t>PLACCHE E VITI PER SINTESI OSSEA</t>
  </si>
  <si>
    <t>n.1 Placca
n.4 Viti</t>
  </si>
  <si>
    <t>6.31</t>
  </si>
  <si>
    <t>FISSAZIONE ESTERNA PEDIATRICA CON FISSATORE ESAPODALICO</t>
  </si>
  <si>
    <t>APPARATO PER LA COMPRESSIONE DISTRAZIONE CIRCOLARE PER IL TRATTAMENTO DI FRATTURE E DEFORMITA'</t>
  </si>
  <si>
    <t>SEMIANELLI, ANELLI, FILI TRANSOSSEI, FICHES, BULLONI, ASTE TELESCOPICHE PER CORREZIONI MICROMETRICHE, SOFTWARE DI ELABORAZIONE</t>
  </si>
  <si>
    <t>n.2 Anelli o Semianelli
n.6 Fili Transossei
n.4 Fiches</t>
  </si>
  <si>
    <t>6.32</t>
  </si>
  <si>
    <t>FISSAZIONE ESTERNA PEDIATRICA MONOASSIALE</t>
  </si>
  <si>
    <t>APPARATO PER LA COMPRESSIONE DISTRAZIONE MONOASSIALE PER IL TRATTAMENTO DI FRATTURE E DEFORMITA'</t>
  </si>
  <si>
    <t>6.33</t>
  </si>
  <si>
    <t>VITE PER CALCANEO STOP RIASSORBIBILE</t>
  </si>
  <si>
    <t>VITE BIODEGRADABILE PER CALCANEO STOP DI DIVERSI DIAMETRI</t>
  </si>
  <si>
    <t>VITE RIASSORBIBILE PER CALCANEO STOP</t>
  </si>
  <si>
    <t>6.34</t>
  </si>
  <si>
    <t>VITE DI HERBERT RIASSORBIBILE</t>
  </si>
  <si>
    <t>VITE A DOPPIO PASSO RIASSORBIBILE DI DIVERSI DIAMETRI E DIVERSE LUNGHEZZE</t>
  </si>
  <si>
    <t>VITE DI A DOPPIO PASSO BIODEGRADABILE</t>
  </si>
  <si>
    <t>6.35</t>
  </si>
  <si>
    <t>CAMBRA DENTATA RIASSORBIBILE</t>
  </si>
  <si>
    <t xml:space="preserve">CAMBRA DENTATA IN MATERIALE BIODEGRADABILE PER ANCORAGGIO NELL'OSSO </t>
  </si>
  <si>
    <t>CAMBRA DENTATA BIODEGRADABILE</t>
  </si>
  <si>
    <t>6.36</t>
  </si>
  <si>
    <t>PIN RIASSORBIBILE</t>
  </si>
  <si>
    <t>PIN RIASSORBIBILE DI DIVERSI DIAMETRI E LUNGHEZZE PER ANCORAGGIO NELL'OSSO</t>
  </si>
  <si>
    <t>n.2 PIN</t>
  </si>
  <si>
    <t>6.37</t>
  </si>
  <si>
    <t>PLACCHE E VITI RIASSORBIBILI</t>
  </si>
  <si>
    <t xml:space="preserve">PLACCHE E VITI RIASSORBIBILI IN VARI MATERIALI </t>
  </si>
  <si>
    <t xml:space="preserve">PLACCA  E VITI </t>
  </si>
  <si>
    <t>6.38</t>
  </si>
  <si>
    <t>ENDORTESI SENO TARSICA AD ESPANSIONE PER IL TRATTAMENTO DEL PIEDE PIATTO DI DIVERSE DIMENSIONI RIASSORBIBILE</t>
  </si>
  <si>
    <t xml:space="preserve">ENDORTESI SENO TARSICA AD ESPANSIONE RIASSORBIBILE </t>
  </si>
  <si>
    <t>6.39</t>
  </si>
  <si>
    <t>BIOMATERIALI</t>
  </si>
  <si>
    <t>SOSTITUTO OSSEO E CARRIER DI ANTIBIOTICO UTILIZZABILE SIA NELL'OSSO SIA NEI TESSUTI MOLLI RIASSORBIBILE</t>
  </si>
  <si>
    <t>PERLE, BULLETS O PASTA DI SOSTITUTO OSSEO CON AGGIUNTA DI ANTIBIOTICI</t>
  </si>
  <si>
    <t>6.40</t>
  </si>
  <si>
    <t>SOSTITUTO OSSEO NATURALE O SINTETICO PER INNESTI OSSEI RIASSORBIBILE</t>
  </si>
  <si>
    <t>CUNEI, PERLE, CILINDRI E ALTRE CONFORMAZIONI DI SOSTITUTO OSSEO PER INNESTO RIASSORBIBILE</t>
  </si>
  <si>
    <t>6.41</t>
  </si>
  <si>
    <t>SISTEMA PER RICOSTRUZIONE ARTROSCOPICA LCA PEDIATRICO</t>
  </si>
  <si>
    <t>SISTEMA PER RICOSTRUZIONE ARTROSCOPICA LCA PEDIATRICO CON RISPARMIO DELLA FISI</t>
  </si>
  <si>
    <t>SISTEMA DI RICOSTRUZIONE LCA CON ANCORAGGIO FEMORALE E TIBIALE</t>
  </si>
  <si>
    <t>n.1 Sistema di Ricostruzione LCA</t>
  </si>
  <si>
    <t>6.42</t>
  </si>
  <si>
    <t>SISTEMA PER SUTURA MENISCALE PEDIATRICO</t>
  </si>
  <si>
    <t>SISTEMA ARTROSCOPICO PER SUTURA MENISCALE PEDIATRICO</t>
  </si>
  <si>
    <t>KIT PER SUTURA MENISCALE</t>
  </si>
  <si>
    <t>n.1 KIT per sutura meniscale</t>
  </si>
  <si>
    <t>totale sottogruppo 6</t>
  </si>
  <si>
    <t>ALLEGATO 4.7 - CHIRURGIA VERTEBRALE</t>
  </si>
  <si>
    <t>Requisiti minimi di ammissione</t>
  </si>
  <si>
    <t>Composizione Impianto Tipo</t>
  </si>
  <si>
    <t>CHIRURGIA VERTEBRALE</t>
  </si>
  <si>
    <t>7.1</t>
  </si>
  <si>
    <t>Sistema di fissazione toraco-lombo-sacrale posteriore per la correzione di deformità vertebrale del giovane secondo tecnica Cotrel Dubousset</t>
  </si>
  <si>
    <t xml:space="preserve">viti peduncolari in lega di titanio a filetto variabile, fisse, monoassiali e poliassiali, anche in versione cannulata, cannulata-fenestrata ed in versione con doppio tulip (vari diametri e varie lunghezze con incremento progressivo).
Screw EXTENDERS con funzione integrata di ROD PERSUADER
Cross link
Barre sia rette che pre-curvate, in differenti lunghezze  fino a 500 mm
Ganci di varie fogge e misure </t>
  </si>
  <si>
    <t>n.22 viti peduncolari
n.2 Barra in titanio 500mm
n.2 Crosslink in titanio
n.4 Uncini in titanio</t>
  </si>
  <si>
    <t>Impianto</t>
  </si>
  <si>
    <t>7.2</t>
  </si>
  <si>
    <t>Sistema di fissazione toraco-lombo-sacrale posteriore con barre 4.75 mm per deformità sia pediatriche che dell’adulto</t>
  </si>
  <si>
    <t>viti peduncolari in lega di titanio a filetto variabile, vari diametri e varie lunghezze con incremento progressivo.
Cross link telescopici e fissi.                                                                    
Barre  con diametro 4,75mm;                                                                                               
Ganci di varie fogge e misure;</t>
  </si>
  <si>
    <t>7.3</t>
  </si>
  <si>
    <t>Sistema di fissazione vertebrale posteriore per la correzione di scoliosi infantili</t>
  </si>
  <si>
    <t>impiego  certificato per pazienti pediatrici con peso inferiore a 20 kg
viti peduncolari in lega di titanio (vari diametri e varie lunghezze con incremento progressivo)
Cross link telescopici e fissi                                                                                                                                                               
barre rette  in lega di titanio e cromocobalto con diametro 4.5  e 5.0;                                                                                               
Ganci di varie fogge e misure per l’impiego sovra laminare (sia lombare che toracico), sotto-laminare (sia lombare che toracico), sottopeduncolare (toracico), con off-set (sia lombare che toracico);</t>
  </si>
  <si>
    <t>n.22 viti peduncolari
n.2 Barra in titanio
n.2 Crosslink in titanio</t>
  </si>
  <si>
    <t>7.4</t>
  </si>
  <si>
    <t>Sistema di fissazione toraco-lombo-sacrale posteriore per gravi deformità dell'adulto</t>
  </si>
  <si>
    <t>viti peduncolari in lega di titanio varie fogge e misure
Cross link                                                                                                                                                          
barre in lega di titanio , pretagliate dritte e precurvate, sia cilindriche che sagomatea rotaia, varie lunghezze e gradi di cifosi/lordosi
Uncini di tipo laminare, peduncolare e trasversale</t>
  </si>
  <si>
    <t>n.22 viti peduncolari
n.2 Barra in titanio
n.2 Crosslink in titanio
n.4 Ganci in titanio</t>
  </si>
  <si>
    <t>7.5</t>
  </si>
  <si>
    <t>Sistema di fissazione sublaminare con lacci</t>
  </si>
  <si>
    <t>Il sistema deve presentare tutte le seguenti tipologie di prodotti e caratteristiche: 
-    fascetta in poliestere e dispositivo specifico di aggancio differente a seconda che vengano usate barre in acciaio o in titanio, adulto e/o pediatrico</t>
  </si>
  <si>
    <t>n.1 Laccio completo di sistema per vincolo alla barra.</t>
  </si>
  <si>
    <t>Laccio completo di sistema per vincolo alla barra.</t>
  </si>
  <si>
    <t>7.6</t>
  </si>
  <si>
    <t>Sistema fissazione toraco-lombare posteriore ad inserimento percutaneo</t>
  </si>
  <si>
    <t>Viti peduncolari per stabilizzazione vertebrale con incremento progressivo di diametro e lunghezza barre</t>
  </si>
  <si>
    <t>n.8 viti peduncolari
n.2 Barra in titanio
n.8 trocar</t>
  </si>
  <si>
    <t>7.7</t>
  </si>
  <si>
    <t>Cage in peek, lega di titanio e titanio trabecolare per fusione intersomatica toracica o lombare con approccio laterale, retro peritoneale trans-psoas o minitoracotomico</t>
  </si>
  <si>
    <t>Cage per fusione intersomatica lombare e toracica da inserire per via totalmente laterale, retroperitoneale trans-psoas o minitoracotomica, sia in titanio, lega o trabecolare, che peek, in varie misure, altezze e lunghezze.
Kit dedicato per accesso  laterale
Possibilità di simulare su un software dedicato l’inserimento dei cage nei livelli da trattare.</t>
  </si>
  <si>
    <t>n.1 cage in titanio trabecolare
n.1 kit accesso LLIF
n.1 light cable</t>
  </si>
  <si>
    <t>Cage + sistema emg</t>
  </si>
  <si>
    <t>7.8</t>
  </si>
  <si>
    <t>Cages intersomatiche lombari espandibili per approccio anteriore (ALIF) con stabilità primaria attraverso viti</t>
  </si>
  <si>
    <t xml:space="preserve">cage ad espansione per fusione intersomatica anteriore (alif) con almeno 3 fori per fissaggio attraverso viti, in titanio, lega o trabecolare, varie misure  e almeno 3 misure di lordosi in configurazione chiusa; almeno 3 viti di fissaggio in varie lunghezze  </t>
  </si>
  <si>
    <t>n.1 cage ad espansione + 2 viti
n.1 vite supplementare</t>
  </si>
  <si>
    <t>cage + 3 viti</t>
  </si>
  <si>
    <t>7.9</t>
  </si>
  <si>
    <t>CAGE LOMBARI ALIF  avvitate ai corpi vertebrali o con blocco intrinseco per approccio anteriore da L2 a S1</t>
  </si>
  <si>
    <t xml:space="preserve">Cages avvitate ai corpi vertebrali o con blocco intrinseco, in lega di titanio per approccio anteriore da L2 a S1, con possibilità di angolazione 0-30°,  differenti misure di sezione e altezza, varia angoli di lordosi </t>
  </si>
  <si>
    <t>7.10</t>
  </si>
  <si>
    <t>Cages intersomatiche, dedicate per accesso open/miniopen sia PLIF che TLIF, in titanio 3D poroso</t>
  </si>
  <si>
    <t>Il sistema deve prevedere cages intersomatiche in titanio 3D ad alta porosità sia di tipo impattato e forma lineare , sia di tipo "insert&amp;rotate" , sia di forma acuata, in varie misure e vari angoli di lordosi</t>
  </si>
  <si>
    <t>n.1 cage</t>
  </si>
  <si>
    <t>pezzo</t>
  </si>
  <si>
    <t>7.11</t>
  </si>
  <si>
    <t>Sistema di artrodesi vertebrale lombare con approccio combinato mini-open TLIF + percutaneo posteriore con viti e barre (MAS TLIF)</t>
  </si>
  <si>
    <t>Viti peduncolari sia assemblabili sul campo (stelo separato dal tulip) che pre-assemblate, in lega di titanio, cannulate, in vari diametri e lunghezze; 
Barre, sia rette che pre-curvate, in lega di titanio, in varie lunghezze.
Retrattore dedicato agganciabile direttamente alle viti
Cages in TIANIO , lordosizzanti, anche ad espansioni, varie lunghezze e varie altezze e varie configurazioni.</t>
  </si>
  <si>
    <t>n.4 viti peduncolari
n.2 Barra in titanio
n.1 cage tlif
n.1 cavo luce</t>
  </si>
  <si>
    <t>7.12</t>
  </si>
  <si>
    <t>Sistema intra-somatico, percutaneo, transpeduncolare, mono o biportale, per il trattamento di fratture vertebrali in titanio</t>
  </si>
  <si>
    <t xml:space="preserve">Kit monoportale composto da:
- 1 sistema creazione cavità, in titanio, ad espansione meccanica, escluso quella pneumo-idraulica
- 1 trocar
- 1 filo guida
- 1 sist.estrusione cemento
- 1 drill
- 1 set miscelazione
- cemento (PMMA), 10 cc, </t>
  </si>
  <si>
    <t>n.1 kit</t>
  </si>
  <si>
    <t>kit</t>
  </si>
  <si>
    <t>7.13</t>
  </si>
  <si>
    <t>Sistema per il trattamento di fratture vertebrali e osteolisi vertebrale  (tipo cifoplastica) - kit doppio accesso</t>
  </si>
  <si>
    <t>Kit composto da:
- 2 sistemi creazione cavità, in almeno 3 misure: 10 mm, 15 mm, 20 mm, con meccanismo di apertura pneumo-idraulico ed espansione circonferenziale
- 2 trocar
- fili guida
- sist.estrusione cemento
- drill
- set miscelazione
- cemento acrilico, 10 cc,</t>
  </si>
  <si>
    <t>7.14</t>
  </si>
  <si>
    <t>FORNITURA DI DISPOSITIVI PER IL MONITORAGGIO NEUROFISIOLOGICO INTRAOPERATORIO CON COMODATO D'USO GRATUITO DEL RELATIVO APPARECCHIO</t>
  </si>
  <si>
    <t>KIT COMPOSTO DA:
1) KIT MEP/EMG per monitoraggio intraoperatorio delle radici nervose tramite controllo elettromiografico (EMG) su almeno 32 canali ed del midollo spinale tramite potenziali evocati motori elettrici trans-cranici (Tce-MEP) su almeno 10 canali, in “real time”, composto da elettrodi ad ago di registrazione elettromiografica comprensivo di tutti gli accessori di preparazione della cute del paziente e dei relativi cavi di connessione. 
2) KIT SSEP per monitoraggio dei potenziali evocati somato-sensoriali composto da  almeno 9 elettrodi monouso comprensivi di tutti gli accessori di preparazione della  cute del paziente, dei relativi cavi di connessione e di elettrodi per scalpo
3) CLIP UNIVERSALE per verificare in tempo e in continuo che gli strumenti chirurgici utilizzati per la preparazione del peduncolo e che le viti peduncolari vengano inserite nel peduncolo stesso evitando manovre lesive per le radici spinali.
4) SONDA/PROBE ELETTRIFICATA
5) COMODATO D'USO GRATUITO DI APPARECCHIO DEDICATO CON LE SEGUENTI CARATTERISTICHE:
Monitoraggio EMG
• Risposta in frequenza: 30Hz - 1.5kHz
• Convertitore A/D: risoluzione a 16 bit
Output di stimolazione EMG:
• Forma dell’onda: impulso monofasico, rettangolare
• Polarità: catodica 
• Regolazione output: corrente costante
• Ampiezza impulso: 200 microsecondi ± 2%Ampiezza impulso di corrente: da 0 a 90 mA
• Impedenza di carico: da 100 a 8000 ohm
• Tasso di stimolazione: fino a 5 Hz
• Tensione massima: 300 V
Potenza di stimolazione MEP transcranica:
• Forma dell’onda: impulso monofasico, rettangolare
• Polarità: polarità selezionabile
• Regolazione output: corrente costante
• Ampiezza impulso: 50 microsecondi
• Intervalli degli impulsi: da 1 a 4 millisecondi
• Ampiezza impulso di corrente: da 0 a 1500 mA
• Frequenza impulso: 1 Hz
• Tensione massima: 1000 V
• Impulsi multipli: 1-8 impulsi</t>
  </si>
  <si>
    <t>7.15</t>
  </si>
  <si>
    <t>Sistema endoscopico transforaminale ed interlaminare, mini invasivo per il trattamento delle ernie discali lombo-sacrali intra ed extra foraminali e stenosi del canale</t>
  </si>
  <si>
    <t>Sistema per il trattamento endoscopico puro di ernie discali, cisti e stenosi del rachide cervicale e toraco - lombare , completo di ottiche, fibra ottica, set per irrigazione, set di strumentario compatibile con le ottiche, sistema motorizzato con frese pluriuso o monouso e  strumenti HF/RF usati per la coagulazione di tessuti, dei vasi, per l'emostasi e per la riduzione di tessuti sotto visione endoscopica.</t>
  </si>
  <si>
    <t>7.16</t>
  </si>
  <si>
    <t>Sistema minimamente invasivo per fusione/fissazione sacro-iliaca</t>
  </si>
  <si>
    <t>Sistema specifico per artrodesi sacroiliaca, in titanio, di sezione e forma triangolare,  cannulato.</t>
  </si>
  <si>
    <t>n.1 impianto tipo
(3 devices)</t>
  </si>
  <si>
    <t>7.17</t>
  </si>
  <si>
    <t>Barre magnetiche di accrescimento per scoliosi infantili</t>
  </si>
  <si>
    <t>barre di accrescimento con attuatore magnetico di diversa lunghezza,  compatibili con sistema di fissazione vertebrale pediatrico costituito da viti peduncolari, uncini e connettori, in diverse lunghezze e diametri</t>
  </si>
  <si>
    <t>n.1 barra
n.4 viti peduncolari</t>
  </si>
  <si>
    <t>7.18</t>
  </si>
  <si>
    <t>KIT  radiofrequenza certificato per il trattamento percutaneo delle patologie delle faccette articolari vertebrali (denervazione delle faccette articolari vertebrali) e delle ernie-protrusioni discali (termocoagulazione intradiscale)</t>
  </si>
  <si>
    <t>Kit per sistema a radiofrequenza certificato per il trattamento percutaneo delle patologie delle faccette articolari vertebrali (denervazione delle faccette articolari vertebrali) e delle ernie-protrusioni discali (termocoagulazione intradiscale)composto da:
elettrodo +  cannula dedicata + piastra dispersiva 
LA DITTA AGGIUDICATARIA DOVRA’ FORNIRE IN USO GRATUITO L'APPARECCHIATURA NECESSARIA PER L'UTILIZZO</t>
  </si>
  <si>
    <t>7.19</t>
  </si>
  <si>
    <t>Sistema fissazione toraco - lombare percutaneo in carbon-peek</t>
  </si>
  <si>
    <t>Il sistema deve presentare tutte le seguenti tipologie di prodotti e caratteristiche: 
Sistema di Viti Peduncolari avente tutte le componenti (barra, elemento di chiusura e vite) in fibra di carbonio a matrice polimerica</t>
  </si>
  <si>
    <t>8 viti + 2barre + 2connettori trasversali</t>
  </si>
  <si>
    <t>7.20</t>
  </si>
  <si>
    <t>Sistema toraco -lombare per correzione della scoliosi per via anteriore</t>
  </si>
  <si>
    <t xml:space="preserve"> Il sistema prevede la possibilità di correzione della deformità in età pediatrica senza fusione, mediante accesso mininvasivo toracoscopico, mini-open anteriore, posteriore. Il sistema di ancoraggio (tethering) dei corpi verticali deve consentire la crescita continua e la mobilità dell’intera colonna vertebrale e deve essere concepito per rafforzarla mantenendone i segmenti in una posizione anatomica naturale mediante l’uso di materiali non rigidi.
a) Il sistema deve presentare tutte le seguenti tipologie di prodotti e caratteristiche: 
- Sistema di ancoraggio vertebrale costituito da viti, staples dedicate e bloccatori;
- corda in Polietilene Tereftalato  (PET) 
b) Il comodato gratuito del relativo strumentario chirurgico e di quanto necessario al suo impianto;</t>
  </si>
  <si>
    <t>n.10 viti peduncolari
n.1 corda
n.10 dadi chiusura
n.10 staple</t>
  </si>
  <si>
    <t>7.21</t>
  </si>
  <si>
    <t>Kit per  sistema ad ultrasuoni per osteotomie</t>
  </si>
  <si>
    <t>Kit completo composto da Set lama monouso (shaver/lama in titanio in diverse fogge e misure comprensivo di eventuale estensore manipolo retto allungato in titanio varie lunghezze + guaina copri punta in silicone) + Set per irrigazione
Comodato d'uso gratuito di Osteotomo a ultrasuoni con tecnologia piezoelettrica da 23 kHz completo di :
-n. 1 generatore
-n. 2 manipoli
-n. 2 controchiavi di bloccaggio
-n. 2 chiavi di torsione
-n. 2 chiavi a T per lama
-n. 2 coperture manipolo
-n. 1 pedale di controllo</t>
  </si>
  <si>
    <t>7.22</t>
  </si>
  <si>
    <t>Sostituto corpo vertebrale toraco-lombare espandibile/modulare completo</t>
  </si>
  <si>
    <t>Protesi modulare ad espansione controllata per il tratto toraco-lombaresacrale per sostituzione di corpi vertebrali dopo procedura di corpectomia, in lega di titanio, composta da due parti, una centrale espandibile, detta "core" e due piatti terminali di varia forma, misura e lordosi per meglio adattarsi all’anatomia del paziente e relative viti di ancoraggio dei piatti al corpo e di bloccaggio del corpo al raggiungimento dell’espansione corretta.</t>
  </si>
  <si>
    <t>1 corpo espandibile + 2 piatti vertebrali + 4 bloccatori</t>
  </si>
  <si>
    <t>7.23</t>
  </si>
  <si>
    <t>Sistema di stabilizzazione con viti poliassiali con tulip ad angolo favorito</t>
  </si>
  <si>
    <t>tulip ad angolo favorito fino ad almeno 80° medio-laterale e tulip dotato di alette allungate per la riduzione; il sistema deve prevedere una vasta gamma di uncini, sistemi di
cross link facilmente impiantabili ed ampiamente variabili in lunghezza. Il sistema deve inoltre poter essere cementabile con un sistema di cemento PMMA ad alta viscosità, pompa idraulica e sistema di miscelazione chiuso.</t>
  </si>
  <si>
    <t>n.4 viti peduncolari con alette allungate in titanio poliassiali
n.2 barre in titanio 500mm
n.4 dadi di chiusura</t>
  </si>
  <si>
    <t>7.24</t>
  </si>
  <si>
    <t>Sistema di stabilizzazione vertebrale toracolombosacrale con strumentario dedicato alla navigazione e possibilità di impiego percutaneo, mininvasivo e open</t>
  </si>
  <si>
    <t>viti poliassiali, stelo cannulato e fori per la cementazione dotate di alette allungate con filettatura interna per consentire l’approssimazione della barra senza ausilio di strumenti accessori</t>
  </si>
  <si>
    <t>n.4 viti con alette allungate in titanio e poliassiali
n.2 barre in titanio o altre leghe
n.4 dadi di chiusura
n.1 stiletto</t>
  </si>
  <si>
    <t>7.25</t>
  </si>
  <si>
    <t xml:space="preserve">Sistema per il trattamento di fratture vertebrali (tipo cifoplastica percutanea) </t>
  </si>
  <si>
    <t>Sistema di cifoplastica composto da un impianto in doppio strato di rete in tereftalato. Il sistema deve prevedere anche un sistema di iniezione a vite manuale del materiale di riempimento e con funzione di miscelatore. Il kit deve essere sia monoportale che biportale 
Materiale di riempimento in PMMA a bassa viscosità possibilmente in confezione doppia per i kit biportali.</t>
  </si>
  <si>
    <t>Il kit di cifoplastica con miscelazione per cemento deve essere composto da: kit biportale con 2 impianti  e spingitore, 2 trocar per accesso transpeduncolare, fresa, sistema di iniezione con mixer incorporato e pmma in almeno 2 cc per impianto</t>
  </si>
  <si>
    <t>Kit</t>
  </si>
  <si>
    <t>totale sottogruppo 7</t>
  </si>
  <si>
    <t>ALLEGATO 4.8 - CHIRURGIA ARTROSCOPICA</t>
  </si>
  <si>
    <t>Note varie</t>
  </si>
  <si>
    <t>CHIRURGIA ARTROSCOPICA</t>
  </si>
  <si>
    <t>8.1</t>
  </si>
  <si>
    <t>GINOCCHIO LCA FISSAZIONE FEMORALE:
 Sistema di fissazione trasversale a press fit con più pin per LCA</t>
  </si>
  <si>
    <t>Sistema di fissazione a doppio pin trasversale in materiale riassorbibile  da utilizzarsi per la fissazione femorale e tibiale del legamento crociato anteriore con semitendini o con rotuleo. La lunghezza dei pin con parte distale troncoconica non dovrà superare i 5 cm e il sistema dovrà prevedere un kit di foratura comprendente due camicie di ingresso per i pin che dovranno essere  monouso. Il sistema dovrà prevedere almeno 2 diametri di pin differenti (diametro inferiore per ricostruzione con tendine rotuleo, diametro superiore per ricostruzione con semitendinoso e gracile) e dovrà permettere il press-fit del neolegamento all’interno del tunnel osseo con un contatto innesto-osso a 360°</t>
  </si>
  <si>
    <t>L’azienda aggiudicataria dovrà fornire, in uso gratuito, lo strumentario completo, sia per tendine rotuleo sia per semitendinoso, per fissazione femorale, sia con tecnica uni tunnel, sia con quella antero mediale, e tibiale.</t>
  </si>
  <si>
    <t>8.2</t>
  </si>
  <si>
    <t xml:space="preserve">GINOCCHIO LCA FISSAZIONE FEMORALE:
Sistema di fissazione corticale a sospensione semplice tramite nastro in poliestere per ricostruzione LCA </t>
  </si>
  <si>
    <t>Sistema a barretta di titanio per la fissazione femorale extra articolare del L.C.A., tramite nastro in poliestere .
Il sistema dovrà prevedere l’utilizzo sia con tendine rotuleo, sia con tendini gracile e semitendinoso ed impianto a singolo o doppio fascio. Dovrà essere adattabile, mediante la disponibilità di varie misure del nastro, alle differenti dimensioni di lunghezza del tunnel femorale. Per tendini e tunnel femorali molto lunghi dovrà essere disponibile la versione dotata di attacco diretto sulla barretta in titanio, senza interposizione del nastro. Deve essere previsto un ulteriore dispositivo aggiuntivo che consenta la tenuta in caso di tunnel allargato o frattura della corticale. Il sistema dovrà essere precaricato con due fili di sutura, uno di calibro maggiore per la trazione ed uno di calibro minore per il flippaggio.</t>
  </si>
  <si>
    <t>L’azienda aggiudicataria dovrà fornire, in uso gratuito, lo strumentario completo, sia per il tendine rotuleo sia per i semitendini, con palpatore millimetrato per la misurazione del tunnel femorale, fresa canulata di diametro adatto per la parte esterna del tunnel femorale.</t>
  </si>
  <si>
    <t>8.3</t>
  </si>
  <si>
    <t xml:space="preserve">GINOCCHIO LCA FISSAZIONE FEMORALE:
Sistema completo per la ricostruzione del lca con tecnica all-inside </t>
  </si>
  <si>
    <t>Il sistema dovrà essere composto da:
-Filo-fresa retrograda di diametro non superiore a 3,5mm, con punta in vari diametri fino ad almeno 13mm con mezze misure.
-Bottone in titanio per ancoraggio femorale LCA e LCP con loop REGOLABILE in sutura ad alta resistenza non riassorbibile, adatto al passaggio in foro corticale  praticato con il filo guida dedicato che servirà anche come filo di trascinamento.</t>
  </si>
  <si>
    <t xml:space="preserve"> Es. di impianto ( 1 fresa + 2 Bottone con sutura regolabile)</t>
  </si>
  <si>
    <t>8.4</t>
  </si>
  <si>
    <t>GINOCCHIO LCA FISSAZIONE FEMORALE:
Sistema di fissazione corticale a sospensione variabile per ricostruzioni complesse e revisione di LCA ed LCP con tensionamento extrarticolare</t>
  </si>
  <si>
    <t xml:space="preserve">Sistema di fissazione femorale extra articolare del LCA e LCP in titanio, a loop regolabile mediante filo di tensionamento extra articolare (stesso verso del filo di trascinamento). Il sistema dovrà prevedere l’utilizzo sia con tendine rotuleo, sia con tendini gracile e semitendinoso ed impianto a singolo o doppio fascio. Dovrà essere adattabile alle differenti dimensioni di lunghezza del tunnel femorale (almeno 10 mm e con mezze misure ) e rendere possibile un eventuale ritensionamento dell’impianto dopo stabilizzazione tibiale. Dovrà prevedere fili trasportatori premortati e fresa monouso da almeno 4 mm in confezione sterile. Deve essere previsto un dispositivo aggiuntivo che consenta la tenuta in caso di tunnel allargato o rottura della corticale oppure deve essere disponibile una versione di maggiori dimensioni per la stessa situazione. </t>
  </si>
  <si>
    <t>L’azienda aggiudicataria dovrà fornire, in uso gratuito, lo strumentario completo, sia per tendine rotuleo sia per i semitendini, sia con tecnica uni tunnel, sia con quella antero mediale, con palpatore millimetrato per la misurazione del tunnel femorale, fresa canulata di diametro adatto per la parte esterna del tunnel femorale e apposito strumento per tagliare il filo residuo intra articolare al termine del tensionamento, fresa canulata retrograda per l’emitunnel tibiale nel caso di tecnica all inside.</t>
  </si>
  <si>
    <t>8.5</t>
  </si>
  <si>
    <t>GINOCCHIO LCA FISSAZIONE FEMORALE:
Loop regolabile per la fissazione femorale del LCA ed LCP senza bottone</t>
  </si>
  <si>
    <t>Loop regolabile per la fissazione femorale del LCA ed LCP abbinabile a dei bottoni in titanio disponibili in varie forme e dimensioni.</t>
  </si>
  <si>
    <t>8.6</t>
  </si>
  <si>
    <t>GINOCCHIO LCA FISSAZIONE FEMORALE:
Bottoni liberi</t>
  </si>
  <si>
    <t>Bottoni liberi, per la fissazione femorale del LCA ed LCP disponibile in diverse misure in materiale amagnetico.</t>
  </si>
  <si>
    <t>8.7</t>
  </si>
  <si>
    <t>GINOCCHIO LCA FISSAZIONE FEMORALE:
Sistema di fissazione femorale per LCA in titanio o riassorbibile</t>
  </si>
  <si>
    <t>Pin cannulato in titanio o materiale riassorbibile nelle misure da 40 a 50 mm di lunghezza che deve bloccare i tendini gracile e semitendinoso a cavaliere su se stesso</t>
  </si>
  <si>
    <t>8.8</t>
  </si>
  <si>
    <t>GINOCCHIO LCA FISSAZIONE TIBIALE (SISTEMI):
 Cambre in titanio</t>
  </si>
  <si>
    <t>Cambre in titanio con denti centrali di diverse misure con profondità minima di almeno 20 mm e larghezza di almeno 6 mm.</t>
  </si>
  <si>
    <t>L’azienda aggiudicataria dovrà fornire, in uso gratuito, lo strumentario impattatore.</t>
  </si>
  <si>
    <t>8.9</t>
  </si>
  <si>
    <t xml:space="preserve">GINOCCHIO LCA FISSAZIONE TIBIALE (SISTEMI):
Sistema per fissazione tibiale con guaina in materiale riassorbibile ed osteoconduttivo
</t>
  </si>
  <si>
    <t>Il sistema dovrà fissare il neolegamento al tunnel tibiale mediante pressfit, ottenuto con l’utilizzo di una guaina ad espansione e di una vite. La guaina ad espansione dovrà garantire un contatto a 360 ° del neo legamento con le pareti dell’half tunnel osseo e dovrà proteggere l’innesto dal potenziale danneggiamento dello stesso da parte del filetto della vite. La guaina dovrà essere in materiale riassorbibile e osteoconduttivo, disponibile in più misure differenti di diametro.
La vite per l’espansione della guaina dovrà essere in materiale riassorbibile e osteoconduttivo, dovrà essere disponibile nei diametri da 5 mm in su e lunghezza di minimo 25 mm.</t>
  </si>
  <si>
    <t>Lo strumentario dedicato, fornito dalla ditta aggiudicataria in comodato d’uso gratuito, dovrà essere dotato di un tensionatore che permetta il tensionamento bilanciato dei quattro fasci del neo legamento.</t>
  </si>
  <si>
    <t>8.10</t>
  </si>
  <si>
    <t xml:space="preserve">GINOCCHIO LCA FISSAZIONE TIBIALE (SISTEMI):
Sistema per fissazione tibiale del GR e ST nella ricostruzione del LCA in materiale inerte peek
</t>
  </si>
  <si>
    <t>Il sistema dovrà fissare il neolegamento al tunnel tibiale mediante pressfit, ottenuto con meccanismo cuneo compressivo. E con dispositivo di impianto a controllo dinamometrico autostatico.
Il dispositivo dovrà essere in materiale inerte Peek, disponibile in differenti misure di diametro almeno di 7 mm.
Il tensionatore monouso dovrà permetere il tensionamento bilanciato dei quattro fasci .</t>
  </si>
  <si>
    <t>Lo strumentario dedicato, fornito dalla ditta aggiudicataria, dovrà essere compreso nel kit monouso.</t>
  </si>
  <si>
    <t>8.11</t>
  </si>
  <si>
    <t xml:space="preserve">GINOCCHIO LCA FISSAZIONE TIBIALE (SISTEMI):
Viti ad interferenza riassorbibili per fissazione tibiale e femorale LCA ed LCP
</t>
  </si>
  <si>
    <t>Viti cannulate a doppia geometria: conicità iniziale, per favorirne l’avvitamento e forma cilindrica prossimale per distribuire la pressione e la compressione sui tessuti. Mescola di tricalcio-fosfato e PLDLA in diverse percentuali. Le misure delle viti dovranno prevedere diametri da almeno 5mm e lunghezze da 20 a 35 mm permettendo fissazioni primarie e di revisione, e forme prossimali differenti : a testa tonda e a tutto filetto.</t>
  </si>
  <si>
    <t>L’azienda aggiudicataria dovrà fornire, in uso gratuito, cacciavite cannulato ed eventuale maschiatore, se necessario.</t>
  </si>
  <si>
    <t>8.12</t>
  </si>
  <si>
    <t xml:space="preserve">GINOCCHIO LCA FISSAZIONE TIBIALE (SISTEMI):
 Viti ad interferenza in titanio per fissazione tibiale e femorale LCA e LCP
</t>
  </si>
  <si>
    <t xml:space="preserve">Vite in titanio per la la fissazione tibiale e femorale di LCA e LCP. Cannulata al suo interno per il passaggio di un filo guida  Il profilo del filetto esterno dovrà essere smusso per assicurare una fissazione dei tessuti completa ed atraumatica. </t>
  </si>
  <si>
    <t>L’azienda aggiudicataria dovrà fornire, in uso gratuito, il cacciavite dedicato.</t>
  </si>
  <si>
    <t>8.13</t>
  </si>
  <si>
    <t>GINOCCHIO LCA LCP ALTRO:
 Fili guida per la ricosruzione del LCA</t>
  </si>
  <si>
    <t>Set fili guida per impianto lca composto da filo nitinol o equivalenti asolato, filo punta fresa e filo trasportatore.</t>
  </si>
  <si>
    <t>8.14</t>
  </si>
  <si>
    <t>GINOCCHIO LCA LCP ALTRO:
Kit monopaziente per la ricostruzione del LCA</t>
  </si>
  <si>
    <t xml:space="preserve">Kit composto da 2 fili con asola (due misure compatibili con diversi sistemi), pennarello dermografico, cannula filettata, filo in nitinol o equivalenti e slitta di accesso rapido, filoguida/fresa prossimale combinato e graduato. </t>
  </si>
  <si>
    <t>8.15</t>
  </si>
  <si>
    <t xml:space="preserve"> GINOCCHIO MENISCO:
Sutura Meniscale All-Inside</t>
  </si>
  <si>
    <t xml:space="preserve">Sistema di sutura meniscale non riassorbibile, con tecnica all inside dotato di punta in nitinol flessibile e precaricato con due ancorette in peek. Il sistema deve essere montato su un inseritore a forma di pistola per un comodo inserimento e deve prevedere due aghi premontati con barilotti  uniti tra loro da una sutura piccola non riassorbibile con tecnologia a scorrimento per il fissaggio del menisco.Preferibile un doppio meccanismo di rilascio a leva e a siringa. </t>
  </si>
  <si>
    <t>L'azienda aggiudicataria dovrà fornire in uso gratuito un apposito spingi nodo/cutter artroscopico e raspe meniscali con differenti angolazioni.</t>
  </si>
  <si>
    <t>8.16</t>
  </si>
  <si>
    <t xml:space="preserve"> GINOCCHIO MENISCO:
Aghi per sutura meniscale con pinza dedicata pluriuso a punto singolo </t>
  </si>
  <si>
    <t xml:space="preserve">Aghi monouso per pinza pluriuso per  sutura meniscale a punto singolo </t>
  </si>
  <si>
    <t>8.17</t>
  </si>
  <si>
    <t xml:space="preserve"> GINOCCHIO MENISCO:
Sistema per sutura meniscale “in-out” a singolo punto </t>
  </si>
  <si>
    <t>Sistema di sutura meniscale composto da un filo ad altissima resistenza non riassorbibile per osteosutura di calibro 2-0 montato su due aghi flessibili in acciaio inossidabile. Il sistema deve consentire suture sia orizontali che verticali.</t>
  </si>
  <si>
    <t>8.18</t>
  </si>
  <si>
    <t xml:space="preserve"> GINOCCHIO MENISCO:
Sistema per sutura radici meniscali</t>
  </si>
  <si>
    <t xml:space="preserve">Strumentario che consente la sutura artroscopica e artrotomica delle radici meniscali.
Deve consentire di effettuare dei fori di circa 3mm in cui far passare delle suture a cui si è ancorata la radice meniscale attraverso un particolare filo guida camiciato che lascia una cannula all’interno del foro appena praticato. </t>
  </si>
  <si>
    <t>8.19</t>
  </si>
  <si>
    <t xml:space="preserve"> GINOCCHIO MENISCO:
Pistola per sutura meniscali</t>
  </si>
  <si>
    <t xml:space="preserve">La pistola passasuture monouso precaricata con un ago in nitinol precurvato che consente di posizionare la sutura attraverso il tessuto molle, senza creare danni al tessuto stesso. La pistola è fornita di un meccanismo automatico che consente agevolmente il recupero della stessa. </t>
  </si>
  <si>
    <t>8.20</t>
  </si>
  <si>
    <t xml:space="preserve">GINOCCHIO CARTILAGINE E OSSO SUBCONDRALE:
Sistema con freccette per ricostruzione condrale </t>
  </si>
  <si>
    <t xml:space="preserve">Le freccette devono essere a forma di spina di pesce contrapposta e devono essere in materiale riassorbibile. </t>
  </si>
  <si>
    <t>8.21</t>
  </si>
  <si>
    <t xml:space="preserve">GINOCCHIO CARTILAGINE E OSSO SUBCONDRALE:
Dispositivo liquido per rigenerazione condrale  </t>
  </si>
  <si>
    <t>Innesto collagenico liquido di derivazione animale adatto a riparazioni di lesioni cartilaginee di primo e secondo grado secondo la classificazione di Outerbridge, con minima reazione antigenica. Utilizzabile anche a seguito di tecniche di stimolazione del midollo osseo quali perforazioni, abrasioni, microfratture al fine di consentire il miscelamento con cellule del midollo osseo.</t>
  </si>
  <si>
    <t>8.22</t>
  </si>
  <si>
    <t xml:space="preserve">GINOCCHIO CARTILAGINE E OSSO SUBCONDRALE:
Filler di riempimento termomodellante per riempimento vuoto/difetto della cartilagine in ambiente artroscopico.(anca , ginocchio , spalla  , caviglia) </t>
  </si>
  <si>
    <t xml:space="preserve">Composto di atelocollagene, biocompatibile e biodegradabile. Il kit impianto deve essere iniettabile one-step e deve essere bioadesivo e modellabile con possibilità di aggiungere colla di fibrina . Il Filler deve poter essere utilizzato in ambiente Artroscopico per il trattamento di difetti sia di piccole e grandi dimensioni. </t>
  </si>
  <si>
    <t>8.23</t>
  </si>
  <si>
    <t xml:space="preserve">GINOCCHIO CARTILAGINE E OSSO SUBCONDRALE:
Dispostivo membrana collagenica per rigenerazione condrale  </t>
  </si>
  <si>
    <t>Membrana collagenica a doppio strato di origine animale non bovina per il trattamento di difetti cartilaginei con varie tecniche chirurgiche (AMIC e ACI). Varie misure.</t>
  </si>
  <si>
    <t>8.24</t>
  </si>
  <si>
    <t>GINOCCHIO CARTILAGINE E OSSO SUBCONDRALE:
Dispositivo per la rigenerazione osteocondrale</t>
  </si>
  <si>
    <t>Composto a base di magnesio idrossiapatite e collagene equino a tre e due strati. Biointegrabile, flessibile e conformabile. In confezione sterile e pronto all’uso. Applicabile in un unico atto chirurgico (ONE-STEP). In diverse misure e diversi spessori.</t>
  </si>
  <si>
    <t>8.25</t>
  </si>
  <si>
    <t xml:space="preserve">GINOCCHIO CARTILAGINE E OSSO SUBCONDRALE:
Viti a compressione riassorbibili per frammenti osteocondrali </t>
  </si>
  <si>
    <t>Vite  a compressione riassorbibile, senza testa, prodotta in copolimero amorfo, autocomprimente, ideale per fissazioni di flap osteocondrali e piccole fratture intra-articolari, artrodesi delle piccole ossa del polso e delle dita, fratture, osteotomie e artrodesi del tarso, metatarso e falangi, correzione dell’alluce valgo.</t>
  </si>
  <si>
    <t>8.26</t>
  </si>
  <si>
    <t>GINOCCHIO CARTILAGINE E OSSO SUBCONDRALE:
Sistema per il trattamento dei difetti ossei subcondrali sintomatici</t>
  </si>
  <si>
    <t>Sistema per il trattamento del difetto osseo subcondrale.
Deve prevedere un kit con sostituto osseo iniettabile percutaneamente tramite cannula di piccole dimensioni  per accesso chirurgico mini-invasivo.
Il materiale sintetico deve essere a base di fosfato di calcio; deve indurirsi tramite una reazione isotermica.</t>
  </si>
  <si>
    <t>8.27</t>
  </si>
  <si>
    <t>GINOCCHIO CARTILAGINE E OSSO SUBCONDRALE:
Sistema per il trapianto autologo osteocartilagineo</t>
  </si>
  <si>
    <t xml:space="preserve">Sistema per il trapianto autologo di cilindri osteocartilaginei dalla zona di non carico a quella patologica. Il sistema monouso sterile deve prevedere un carotatore,un misuratore. </t>
  </si>
  <si>
    <t>8.28</t>
  </si>
  <si>
    <t xml:space="preserve">GINOCCHIO CARTILAGINE E OSSO SUBCONDRALE:
Colla di fibrina </t>
  </si>
  <si>
    <t>Colla di fibrina in siringa utile per fissare lo scaffold al soket nella cartilagine danneggiata.</t>
  </si>
  <si>
    <t>8.29</t>
  </si>
  <si>
    <t>GINOCCHIO CARTILAGINE E OSSO SUBCONDRALE:
VITI  in lega di magnesio bioriassorbibili</t>
  </si>
  <si>
    <t>Viti riassorbibili in lega di magnesio di varie misure. Radiopache, RM compatibili e disponibili in varie misure.</t>
  </si>
  <si>
    <t>8.30</t>
  </si>
  <si>
    <t>GINOCCHIO CARTILAGINE E OSSO SUBCONDRALE:
 Sistema autologo per rigenerazione cartilaginea</t>
  </si>
  <si>
    <t>Sistema di rigenerazione cartilaginea, completamente autologo, mediante prelievo di sangue e particolati cartilaginei con filtro per la raccolta degli stessi. Il prodotto della miscelazione di cartilagine e prp deve essere poi fissato sulla lesione mediante trombina autologa.</t>
  </si>
  <si>
    <t>8.31</t>
  </si>
  <si>
    <t xml:space="preserve">SOSTITUTI BIOLOGICI:
Impianto meniscale sintetico </t>
  </si>
  <si>
    <t>Deve permettere rigenerazione e riparazione meniscale a matrice tridimensionale, che favorisca la neoformazione vascolare quando l'impianto sia posto in contatto con la porzione vascolarizzata del menisco. Unica componente altamente poros e composta da un polimero sintetico che permetta un impianto meniscale sia mediale sia laterale. Dovrà essere anche indicato nel trattamento delle lacerazioni meniscali non riparabili o delle perdite di tessuto che si estendono alla zona vascolarizzata.</t>
  </si>
  <si>
    <t>La ditta dovra rilasciare gratuitamente lo strumentario per impiantare lo scaffold.</t>
  </si>
  <si>
    <t>8.32</t>
  </si>
  <si>
    <t>SOSTITUTI BIOLOGICI:
Impianto meniscale biologico</t>
  </si>
  <si>
    <t>Impianto meniscale biologico a base di collagene bovino, riassorbibile. Disponibile in più di una misura per il menisco mediale e laterale.</t>
  </si>
  <si>
    <t>8.33</t>
  </si>
  <si>
    <t xml:space="preserve">SOSTITUTI BIOLOGICI:
 Dispostivo per augmentation nella ricostruzione legamentosa con tendine autologo  </t>
  </si>
  <si>
    <t xml:space="preserve">Matrice biomimetica di sintesi in polimero di poliuretano o equivalenti, parzialmente riassorbibile, ad altissima resistenza meccanica, conformabile e suturabile, per il rinforzo dei tessuti molli. </t>
  </si>
  <si>
    <t>8.34</t>
  </si>
  <si>
    <t xml:space="preserve">SOSTITUTI BIOLOGICI:
Matrice acellulare per il rinforzo dei tessuti molli </t>
  </si>
  <si>
    <t xml:space="preserve">Matrice acellulare di derivazione animale, da utilizzare nel caso in cui siano presenti degli indebolimenti o rotture tipo cuffia dei rotatori, rotuleo, tendine d’Achille, bicipite, quadricipite ed altri tendini. </t>
  </si>
  <si>
    <t>8.35</t>
  </si>
  <si>
    <t>SOSTITUTI BIOLOGICI:
Protesi legamentose, con caratteristiche di scaffold</t>
  </si>
  <si>
    <t>Sostituto sintetico per la ricostruzione ligamentosa con fibre di LCA e LCP. A livello del segmento osseo deve essere costituito da fibre longitudinali , mentre al livello del segmento intra-articolare deve essere composto da fibre longitudinali parallele  per assorbire le deformazioni di flessione e torsione. Possibilità di utilizzo in diversi distretti anatomici. Alta tenuta e diverse strutture</t>
  </si>
  <si>
    <t>L'azienda aggiudicataria, su richiesta dell’Azienda utilizzatrice, dovrà fornire in comodato d'uso gratuito lo strumentario dedicato.</t>
  </si>
  <si>
    <t>8.36</t>
  </si>
  <si>
    <t>SOSTITUTI BIOLOGICI:
Kit monouso per il prelievo e trapianto autologo di grasso</t>
  </si>
  <si>
    <t>Il Kit deve essere chiuso e sterile e composto da un’unità di processazione, contenente al suo interno sfere metalliche e filtri, una linea di lavaggio in ingresso, un punto d’ingresso per il carico di materiale da processare con connessione Luer-Lock e valvola auto-occludente, da un punto d’uscita per la raccolta del materiale processato con connessione Luer-Lock e valvola auto-occludente e da una linea di scarico connessa ad una sacca di raccolta del materiale di scarto.
Il kit dovrà comprendere la cannula per lipoaspirazione , la cannula per infiltrazione anestetico, la cannula per infiltrazione del tessuto, le siringhe, il connettore Luer Femmina/Femmina.</t>
  </si>
  <si>
    <t>8.37</t>
  </si>
  <si>
    <t>SOSTITUTI BIOLOGICI:
Kit monouso per il prelievo di cellule mesenchimali da midollo osseo</t>
  </si>
  <si>
    <t>Sistema monouso per il prelievo “selettivo” di cellule mesenchimali dal midollo osseo, che abbia caratteristiche innovative tali da ottimizzare la resa cellulare e ridurre al minimo la contaminazione di sangue periferico facendo un prelievo minimo inferiore ai 10cc. Il dispositivo deve essere costituito da una punta distale chiusa e da un sistema micrometrico di aspirazione.</t>
  </si>
  <si>
    <t>8.38</t>
  </si>
  <si>
    <t xml:space="preserve">GINOCCHIO STRUMENTARIO MONOUSO:
Fili guida </t>
  </si>
  <si>
    <t>Filo guida in metallo con punta di trapano e asola in coda per guidare le frese cannulate e trascinare i trapianti.</t>
  </si>
  <si>
    <t>8.39</t>
  </si>
  <si>
    <t xml:space="preserve">GINOCCHIO STRUMENTARIO MONOUSO:
Fresa monouso cannulazione </t>
  </si>
  <si>
    <t>Frese  per esecuzione fori femorali e tibiali per passaggio placchette sistemi di fissazione a sospensione</t>
  </si>
  <si>
    <t>8.40</t>
  </si>
  <si>
    <t>GINOCCHIO STRUMENTARIO MONOUSO:
Fili guida in nitinol per viti ad interferenza</t>
  </si>
  <si>
    <t xml:space="preserve">Fili guida in nitinol o equivalenti per viti ad interferenza  </t>
  </si>
  <si>
    <t>8.41</t>
  </si>
  <si>
    <t>GINOCCHIO STRUMENTARIO MONOUSO:
Cerchiaggi in filo ad alta resistenza</t>
  </si>
  <si>
    <t>Sistema di cerchiaggio in sutura a forma di tape ad altissima resistenza senza alcuna componente metallica. Il sistema deve avere un profilo basso e la larghezza del Tape usato deve essere assemblata in configurazione a cappio autobloccante per agevolare i nodi. Il sistema deve prevedere due colorazioni e deve prevedere uno strumentario pluriuso composto da: tenditore dinamometrico con indicazione dei Nm e passa fili di almeno 2 larghezze. Potrà essere utilizzato per avvicinamento e stabilzzazione di tessuti molli e fratture.</t>
  </si>
  <si>
    <t>L'azienda aggiudicataria dovrà fornire in uso gratuito apposito strumentario</t>
  </si>
  <si>
    <t>8.42</t>
  </si>
  <si>
    <t>GINOCCHIO STRUMENTARIO MONOUSO:
Uncino passa-suture spalla ginocchio</t>
  </si>
  <si>
    <t>Uncino passa-suture  costituito da uno stelo metallico cannulato, terminante in un uncino di forma diversa a seconda del modello, provvisto di filo trasportatore, e di un filo di riserva aggiuntivo.</t>
  </si>
  <si>
    <t>8.43</t>
  </si>
  <si>
    <t>SPALLA CUFFIA:
Ancora non riassorbibile a forma di vite</t>
  </si>
  <si>
    <t xml:space="preserve">Montata su un’asta rigida monouso che funge da guida, fornita con premontato filo di sutura ad alta resistenza. Le due suturealmeno di due colori diversi, dovranno scorrere in almeno un'asola. l'ancora dotata di una punta lanceolata per facilitarne l’iniziale inserimento, caratterizzata da una lunghezza totale non superiore a 17 mm e un diametro minimo di 4,5 mm, dovrà essere autoperforante.       </t>
  </si>
  <si>
    <t>8.44</t>
  </si>
  <si>
    <t>SPALLA CUFFIA:
Ancora non riassorbibile con filettatura differenziata senza nodo</t>
  </si>
  <si>
    <t>Senza nodo cannulata per la cuffia dei rotatori e la tenodesi del bicipite, in peek o equivalenti a filettatura differenziata (spongiosa e corticale) che garantisca una maggior velocità di inserimento e con inseritore che arriva fino alla punta dell'ancora  garantendo la protezione delle suture in caso di osso molto duro e maggiore resistenza alla torsione. Più misure, premontata con sutura parzialmente riassorbibile.</t>
  </si>
  <si>
    <t>8.45</t>
  </si>
  <si>
    <t>SPALLA CUFFIA:
Ancora non riassorbibile in tutta sutura ad espansione</t>
  </si>
  <si>
    <t xml:space="preserve">Ancora non riassorbibile in tutta sutura con ansa con espansione intraossea e suture di più misure e in più fili con e senza aghi.     </t>
  </si>
  <si>
    <t>8.46</t>
  </si>
  <si>
    <t>SPALLA CUFFIA:
Ancora non riassorbibile ad avvitamento per sutura senza nodi</t>
  </si>
  <si>
    <t>Biocomposita, con asola distale in “PEEK” o in titanio auto perforante  e  vite prossimale traforata entrambe caricate su inseritore. Con e senza fettuccia premontata nell’asola distale.</t>
  </si>
  <si>
    <t>8.47</t>
  </si>
  <si>
    <t>SPALLA CUFFIA:
Ancora non riassorbibile senza nodo autoperforanti</t>
  </si>
  <si>
    <t>Diametro di almeno 3,5 mm senza nodo autoperforante a battuta in peek con punta in titanio, con la possibilità di precaricare il filo di sutura calibro 2 o fettuccia non riassorbibile ad altissima resistenza.</t>
  </si>
  <si>
    <t>8.48</t>
  </si>
  <si>
    <t>SPALLA CUFFIA:
Ancora non riassorbibile ritensionabile per cuffia fino a 4 fili</t>
  </si>
  <si>
    <t>Inserimento diretto nell’osso e regolazioni incrementali della tensione della sutura. L’ancora deve includere una sutura che stabilizza l’ancora all’inseritore e una linguetta che facilità il caricamento della sutura attraverso l’ancora. Sistema autoperforante. Disponibili in più misure a partire da  4.5mm con la possibilità di caricare fino a un massimo di 4 fili di sutura.</t>
  </si>
  <si>
    <t>8.49</t>
  </si>
  <si>
    <t>SPALLA CUFFIA:
Ancora bioriassorbibile</t>
  </si>
  <si>
    <t xml:space="preserve">In PLDLA (Acido Poli Lattico amorfo), con asola morbida con due o tre fili premontati di diverso colore ad altissima resistenza complete di introduttore.                                                   </t>
  </si>
  <si>
    <t>8.50</t>
  </si>
  <si>
    <t>SPALLA CUFFIA:
Ancora riassorbibile da cuffia in sutura morbida</t>
  </si>
  <si>
    <t>Senza nessuna parte solida per la riparazione della cuffia dei rotatori a battuta e premontata su inseritore, disponibile nelle misure da almeno 1,5 mm.</t>
  </si>
  <si>
    <t>8.51</t>
  </si>
  <si>
    <t>SPALLA CUFFIA:
Ancora con suture dinamiche</t>
  </si>
  <si>
    <t>Ancore in in materiale non riassorbibile con doppia filettatura e suture dinamiche. 
La sutura caricata dovrà essere intrecciata in polietilene UHMW con anima in silicone  con potenzialità di continuare il tensionamento anche dopo la chiusura.</t>
  </si>
  <si>
    <t>8.52</t>
  </si>
  <si>
    <t>SPALLA CUFFIA MASSIVA:
Sistema per le rotture di cuffia massive o irriparabili</t>
  </si>
  <si>
    <t xml:space="preserve">Sistema in materiale biodegradabile sotto-acromiale di spalla in almeno due diverse misure con attacco luer-lock adatto all’inserimento di acqua fisiologica per il gonfiaggio del palloncino sotto-acromiale. </t>
  </si>
  <si>
    <t>8.53</t>
  </si>
  <si>
    <t>SPALLA CUFFIA MASSIVA:
 Sistema per suture transossee</t>
  </si>
  <si>
    <t xml:space="preserve">Sistema con ancora per la riparazione con approccio transosseo della cuffia dei rotatori, dotato di anello anteriore e posteriore che consente il caricamento di più fili di sutura. A forma di T anatomica per garantire l'appoggio corticale laterale. In materiali non assorbibili, utilizzabile sia in artroscopia che mini-open, con strumentario dedicato in grado di replicare tunnel transossei.  Lo strumentario è formato da dispositivo atto all'esecuzione di fori transossei in artroscopia e mini-open. Utilizzabile per la riparazione implant free della cuffia dei rotatori o combinata con altri devices. </t>
  </si>
  <si>
    <t>L'azienda aggiudicataria dovrà fornire in uso gratuito l' apposito strumentario dedicato.</t>
  </si>
  <si>
    <t>8.54</t>
  </si>
  <si>
    <t>SPALLA INSTABILITA':
Ancore non riassorbibili per PASTA lesion</t>
  </si>
  <si>
    <t>Sistema guidato mediante cannula a doppia valvola e otturatore con filo guidato con marker insieme ad ancore riassorbibili e non  premonatate con sutura parzialmente riassorbibile.</t>
  </si>
  <si>
    <t>L'azienda aggiudicataria dovrà fornire in uso gratuito un apposito strumentario dedicato.</t>
  </si>
  <si>
    <t>8.55</t>
  </si>
  <si>
    <t>SPALLA INSTABILITA':
 Ancore non riassorbibili senza nodi a battuta</t>
  </si>
  <si>
    <t>A battuta premontata su apposito inseritore monouso, con possibilità di avere una o due suture ad alta resistenza. Diversi diametri  e lunghezze.</t>
  </si>
  <si>
    <t xml:space="preserve">L'azienda aggiudicataria dovrà fornire in uso gratuito un apposito strumentario dedicato. </t>
  </si>
  <si>
    <t>8.56</t>
  </si>
  <si>
    <t>SPALLA INSTABILITA':
Ancore riassorbibili a cuneo</t>
  </si>
  <si>
    <t xml:space="preserve">A forma di cuneo riassorbibili premontate su un introduttore con una o due suture parzialmente riassorbibili. Indicate sia per uso artroscopico che open con strumentario costituito da punta da trapano e più guide.  </t>
  </si>
  <si>
    <t>8.57</t>
  </si>
  <si>
    <t>SPALLA INSTABILITA':
 Ancore riassorbibili a battuta in sutura</t>
  </si>
  <si>
    <t>Costituita da sutura  intrecciata riassorbibile , senza nessuna parte solida. Armate con suture non riassorbibili. Deve  disporre di un sistema di espansione dell’ancora in più di una misura.</t>
  </si>
  <si>
    <t>8.58</t>
  </si>
  <si>
    <t>SPALLA INSTABILITA':
Sistema in titanio per tecnica Latarjet</t>
  </si>
  <si>
    <t xml:space="preserve">Sistema per la fissazione della coracoide secondo Latarjet composto da:
placca a due fori e viti da spongiosa da almeno 3,50 mm di diametro cannulate. </t>
  </si>
  <si>
    <t>8.59</t>
  </si>
  <si>
    <t>SPALLA INSTABILITA':
Sistema Biologico per tecnica Latarjet</t>
  </si>
  <si>
    <t xml:space="preserve">Blocco spongioso-corticale  di origine animale deantigenazione </t>
  </si>
  <si>
    <t>8.60</t>
  </si>
  <si>
    <t>SPALLA ALTRE ANCORE:
Ancore per la fissazione artroscopica in tutta sutura</t>
  </si>
  <si>
    <t>Ancora in tutta sutura, senza nessuna parte solida, con ansa di poliestere ad espansione intraossea e sutura in polietilene intrecciato con e senza aghi premontati. Le misure dei fori dove impiantare le ancore devono essere di almeno 1,0 mm di diametro.</t>
  </si>
  <si>
    <t>8.61</t>
  </si>
  <si>
    <t>SPALLA ALTRE ANCORE:
Vite per la biotenodesi in materiale riassorbibile e non riassorbibile</t>
  </si>
  <si>
    <t>Vite per la biotenodesi in materiale riassorbibile e non riassorbibile con punta dedicata all'alloggiamento del tendine da inserire nel foro precedentemente realizzato con apposito strumentario in dotazione.</t>
  </si>
  <si>
    <t>8.62</t>
  </si>
  <si>
    <t>SPALLA ACROMION CLAVICOLARE:
Kit per la stabilizzazione della lussazione acromio-claveare</t>
  </si>
  <si>
    <t xml:space="preserve">Kit per la stabilizzazione della lussazione acromio-claveare per impianto artroscopico o atrotomico composto da: 2 bottoni in titanio, legati fra loro da un filo tipo non riassorbibile ad altissima resistenza meccanica e un filo di trasporto in con asola. </t>
  </si>
  <si>
    <t>8.63</t>
  </si>
  <si>
    <t>SPALLA STRUMENTARIO MONOUSO:
Reggi braccio per decubito laterale e beach chair</t>
  </si>
  <si>
    <t>Sistema di reggi braccio sterile in spugna con attacchi in velcro per artroscopia di spalla in decubito laterale e in posizione beach chair.</t>
  </si>
  <si>
    <t>2/3 per decubito laterale, 1/3 per posizione beach chair.</t>
  </si>
  <si>
    <t>8.64</t>
  </si>
  <si>
    <t>SPALLA STRUMENTARIO MONOUSO:
Ago per pinza Scorpion</t>
  </si>
  <si>
    <t xml:space="preserve">Aghi per pinza passafili per suture tendinee scorpion  </t>
  </si>
  <si>
    <t>8.65</t>
  </si>
  <si>
    <t>SPALLA STRUMENTARIO MONOUSO:
Passa fili monouso</t>
  </si>
  <si>
    <t>Passa fili monouso ed in confezione singola sterile, con diverse angolazioni  e lunghezze, con filo carrier in nitinol o equivalenti, per artroscopia di spalla e anca.</t>
  </si>
  <si>
    <t>8.66</t>
  </si>
  <si>
    <t xml:space="preserve">SPALLA STRUMENTARIO MONOUSO:
Uncini per il rapido passaggio e recupero delle suture </t>
  </si>
  <si>
    <t>Strumenti passa suture monouso cannulati con manico anatomico per il controllo e la gestione del filo. presenza di asola distale per il trascinamento delle suture attraverso i tessuti molli. Le punte di questi strumenti devono avere diferenti  inclinazioni .</t>
  </si>
  <si>
    <t>8.67</t>
  </si>
  <si>
    <t>SPALLA STRUMENTARIO MONOUSO:
Strumenti passa suture monouso</t>
  </si>
  <si>
    <t>Strumenti passa suture monouso cannulati con manico anatomico e completi di asola distale per il trascinamento/recupero rapido delle suture attraverso i tessuti molli. Il controllo e la gestione della sutura, proveniente dalle ancore, avviene tramite grilletto  dell’impugnatura. Le punte di questi strumenti devono avere varie inclinazioni.</t>
  </si>
  <si>
    <t>8.68</t>
  </si>
  <si>
    <t>SPALLA STRUMENTARIO MONOUSO:
Aghi transossei a doppia asola</t>
  </si>
  <si>
    <t>Aghi transossei con asola distale e prossimale per consentire alle suture di passare in entrata ed in uscita dal tessuto, con due tipi di raggio di curvatura per la chirurgia mininvasiva .</t>
  </si>
  <si>
    <t>8.69</t>
  </si>
  <si>
    <t>SPALLA STRUMENTARIO MONOUSO:
Retrattore sottile di fili, monouso con occhiello chiuso spalla ginocchio</t>
  </si>
  <si>
    <t>Retrattore di fili di sutura con occhiello chiuso, monouso in confezione sterile,  con cannula lunga e sottile.</t>
  </si>
  <si>
    <t>8.70</t>
  </si>
  <si>
    <t xml:space="preserve">SPALLA STRUMENTARIO MONOUSO:
Introduttore/Retrattore di fili, monouso con occhiello aperto spalla ginocchio </t>
  </si>
  <si>
    <t xml:space="preserve">Introdutttore/retrattore per sutura con occhiello aperto atto a permettere la presa e lo scorrimento della sutura con tecnica artroscopica e/o a cielo aperto. 
La configurazione dello strumento dovrà essere tale da permetterne l’utilizzo attraverso le normali cannule monouso per chirurgia artroscopica </t>
  </si>
  <si>
    <t>8.71</t>
  </si>
  <si>
    <t xml:space="preserve">ANCA MATERIALE CONSUMO:
Set completo per l'accesso artroscopico in articolazione  </t>
  </si>
  <si>
    <t xml:space="preserve">Composto da tre fili guida in nitinol o equivalenti e tre aghi competi di trocar. </t>
  </si>
  <si>
    <t>8.72</t>
  </si>
  <si>
    <t>ANCA MATERIALE CONSUMO:
Drill monopaziente dedicato</t>
  </si>
  <si>
    <t xml:space="preserve">Frese di diametri e lunghezze varie </t>
  </si>
  <si>
    <t>8.73</t>
  </si>
  <si>
    <t xml:space="preserve">ANCA MATERIALE CONSUMO:
Ancora in sutura a battuta e ad espansione </t>
  </si>
  <si>
    <t xml:space="preserve"> Costituita da sutura, senza nessuna parte solida. Deve  disporre di un sistema di espansione dell’ancora in diverse misure.    Si attiva tramite sistema di leve poste sul manico;  la  sutura ad alta resistenza con misure crescenti a partire da almeno 1,5 mm e a doppio filo. Drill monopaziente dedicato.</t>
  </si>
  <si>
    <t>8.74</t>
  </si>
  <si>
    <t>ANCA MATERIALE CONSUMO:
Ancore tutta sutura per instabilità di anca e spalla</t>
  </si>
  <si>
    <t xml:space="preserve">Ancore di tipo “All-Suture” (solo sutura) per instabilità di anca,  almeno 1 mm di diametro, precaricate con 1, 2 o 3 fili di sutura ad alta resistenza, anche nella versione con fettuccia. </t>
  </si>
  <si>
    <t>8.75</t>
  </si>
  <si>
    <t>ANCA MATERIALE CONSUMO:
Kit monouso per artroscopia di anca</t>
  </si>
  <si>
    <t xml:space="preserve">Deve contenere almeno quattro cannule parzialmente filettate da circa 8 mm di diametro, due almeno di 9cm di lunghezza; due aghi tipo aghi da spinale, due fili guida da almeno 1 mm, una siringa da almeno 30 cc, una lama con manico lungo per la resezione della capsula, un'asta centimetrata ed un pennarello dermografico. </t>
  </si>
  <si>
    <t>8.76</t>
  </si>
  <si>
    <t>CAVIGLIA E PICCOLE ARTICOLAZIONI:
Kit monouso sterile per trazione di caviglia.</t>
  </si>
  <si>
    <t>Kit monouso sterile per trazione di caviglia. Il kit di trazione per caviglia deve essere sterilizzabile nella sua cassetta di sterilizzazione.</t>
  </si>
  <si>
    <t>8.77</t>
  </si>
  <si>
    <t>CAVIGLIA E PICCOLE ARTICOLAZIONI:
Cinghia di trazione con ganci in acciaio e proteggi tessuti in spugna.</t>
  </si>
  <si>
    <t xml:space="preserve">Cinghia di trazione caviglia con ganci in acciaio e proteggi tessuti in spugna. </t>
  </si>
  <si>
    <t>8.78</t>
  </si>
  <si>
    <t>CAVIGLIA E PICCOLE ARTICOLAZIONI:
Miniancore dedicate titanio</t>
  </si>
  <si>
    <t>Miniancore dedicate per caviglia in titanio in varie misure.</t>
  </si>
  <si>
    <t>8.79</t>
  </si>
  <si>
    <t>CAVIGLIA E PICCOLE ARTICOLAZIONI:
Miniancore dedicate peek</t>
  </si>
  <si>
    <t>Miniancore dedicate per caviglia in peek in varie misure.</t>
  </si>
  <si>
    <t>8.80</t>
  </si>
  <si>
    <t>CAVIGLIA E PICCOLE ARTICOLAZIONI:
Ancora in titanio con filo ad altissima resistenza per piccole articolazioni</t>
  </si>
  <si>
    <t xml:space="preserve">Ancora in titanio con filo ad altissima resistenza per piccole articolazioni  Per la chirurgia delle piccole articolazioni in titanio con un filo premontato ad altissima resistenza </t>
  </si>
  <si>
    <t>8.81</t>
  </si>
  <si>
    <t xml:space="preserve">CAVIGLIA E PICCOLE ARTICOLAZIONI:
Viti per fratture da stress  </t>
  </si>
  <si>
    <t>Sistema di fissaggio osseo bioattivo osteoconduttivo e completamente riassorbibile deve essere costituito da materiale composito in  idrossiapatite.
Le viti dovranno essere disponibile nei diametri da almeno 2, con diverse lunghezze.</t>
  </si>
  <si>
    <t>8.82</t>
  </si>
  <si>
    <t>GOMITO:
Sistema per riparazione bicipite distale</t>
  </si>
  <si>
    <t>Sistema per la riparazione del bicipite distale, composto da: Bottone, filo di sutura a loop montata su un ago, vite  da tenodesi, drill per button.</t>
  </si>
  <si>
    <t>8.83</t>
  </si>
  <si>
    <t>CANNULE VARIE:
Cannule con filettatura esterna totale e parziale</t>
  </si>
  <si>
    <t>Cannule trasparenti con otturatore per inserimento strumenti chirurgici e ancoraggio solo distale.
Le cannule dovranno essere in materiale plastico non contenente lattice per evitare problemi di allergie, sterile e monouso, aventi totale trasparenza per una migliore visualizzazione, dotate di otturatore monouso compreso nella confezione, dotate di un raccordo standard  per l’ingresso o l’uscita del liquido irrigante.</t>
  </si>
  <si>
    <t>Metà a filettatura totale, metà a filettatura parziale</t>
  </si>
  <si>
    <t>8.84</t>
  </si>
  <si>
    <t>CANNULE VARIE:
Cannule flessibili per chirurgia di spalla con e senza filettatura</t>
  </si>
  <si>
    <t xml:space="preserve">Cannule flessibili per chirurgia di spalla : ricostruzione della cuffia dei rotatori e trattamento dell’instabilità. Dovranno essere in materiale siliconico  e flessibili , sterili e monouso, trasparenti per una migliore visualizzazione; con e senza filettatura esterna , valvola antireflusso e raccordo standard . Si richiedono almeno due diametri differenti e colori differenziati delle cannule a seconda del diametro. </t>
  </si>
  <si>
    <t>2/3 con filettatura, 1/3 senza filettatura</t>
  </si>
  <si>
    <t>8.85</t>
  </si>
  <si>
    <t>CANNULE VARIE:
Cannule flessibili per chirurgia di anca con e senza filettatura</t>
  </si>
  <si>
    <t xml:space="preserve">Cannule flessibili per chirurgia di anca. Dovranno essere in materiale siliconico  e flessibili , sterili e monouso, trasparenti per una migliore visualizzazione; con e senza filettatura esterna , valvola antireflusso e raccordo standard . Si richiedono almeno due diametri differenti e colori differenziati delle cannule a seconda del diametro. </t>
  </si>
  <si>
    <t>8.86</t>
  </si>
  <si>
    <t>CANNULE VARIE:
 Cannule smusse atraumatiche  di varie misure per la gestione degli accessi anca</t>
  </si>
  <si>
    <t xml:space="preserve">Cannule  per chirurgia di anca. Dovranno essere in materiale siliconico  o equivalenti . Si richiedono in differenti diametri.       </t>
  </si>
  <si>
    <t>8.87</t>
  </si>
  <si>
    <t>SUTURE:
Fili sterili monouso intrecciati 1.0 mm. in nitinol o equivalenti con asola distale per utilizzo come trascinamento , tipo kia.</t>
  </si>
  <si>
    <t>Devono assicurare un rapido e sicuro trascinamento attraverso tessuti molli e tunnel ossei della suture ad essi connessi.</t>
  </si>
  <si>
    <t>8.88</t>
  </si>
  <si>
    <t xml:space="preserve">SUTURE:
Sutura ad alta resistenza parzialmente riassorbibile per riparazione semplice di lesioni meniscali  </t>
  </si>
  <si>
    <t>Sutura intrecciata parzialmente riassorbibile ad alta resistenza tensile da utililizzare nelle procedure sia artroscopiche che artrotomiche per la riparazione delle lesioni meniscali. Disponibile con doppio ago meniscale pre-montato, di colore ben visibile in procedura artroscopica.</t>
  </si>
  <si>
    <t>L'azienda aggiudicataria dovrà fornire in uso gratuito spingi nodo/cutter artroscopico, passafili e cannule per sutura meniscale.</t>
  </si>
  <si>
    <t>8.89</t>
  </si>
  <si>
    <t>SUTURE:
Fili per osteosutura non riassorbibili ad altissima resistenza per riparazione semplice di lesioni meniscali</t>
  </si>
  <si>
    <t>Fili per osteosutura non riassorbibili ad altissima resistenza in poliestere intrecciato con anima in polietilene di colori diversi con e senza ago; a forma di asola, “catena” con anelli intrecciati e “fettuccia” con fili intrecciati di vario colore nelle misure a partenza da 2.0. Completi di aghi con calibro a partenza da 2.0. Da utilizzare nelle procedure sia artroscopiche che artrotomiche.</t>
  </si>
  <si>
    <t>L'azienda aggiudicataria dovrà fornire in uso gratuito un apposito strumentario.</t>
  </si>
  <si>
    <t>8.90</t>
  </si>
  <si>
    <t xml:space="preserve">SUTURE:
Sistema di preparazione degli innesti dei tessuti molli  </t>
  </si>
  <si>
    <t>Sistema di preparazione dei tessuti molli senza aghi con dispositivo in polipropilene monouso e sutura non assorbibile intrecciata. Disponibile in vari colori e in misure.</t>
  </si>
  <si>
    <t>8.91</t>
  </si>
  <si>
    <t xml:space="preserve">STRUMENTARI:
Sistema per Nanofratture </t>
  </si>
  <si>
    <t xml:space="preserve">Sistema costituito da manipolo-guida pre-angolato riutilizzabile, punte monouso con varie inclinazioni atte ad effettuare trattamento cartilagineo mediante la tecnica delle nanofratture, ago monouso che consenta un efficace controllo delle perforazioni(evitando scivolamenti e danni alla cartilagine sana). Deve consentire l'esecuzione di molteplici nano-perforazioni da circa 1 mm di diametro ad una profondità di almeno 8mm. </t>
  </si>
  <si>
    <t>Il manipolo riutilizzabile dovrà essere fornito in comodato d’uso in almeno due esemplari.</t>
  </si>
  <si>
    <t>8.92</t>
  </si>
  <si>
    <t xml:space="preserve">STRUMENTARI:
Ottica HD 70 gradi, 30 gradi e 0 gradi con trocar e camicia dedicata </t>
  </si>
  <si>
    <t xml:space="preserve">Ottica HD 70 gradi, 30 gradi e 0 gradi con trocar e camicia dedicata </t>
  </si>
  <si>
    <t>8.93</t>
  </si>
  <si>
    <t>Sistema di rigenerazione cartilagineo completamente autologo, minimamente invasivo e in un unico step</t>
  </si>
  <si>
    <t>Sistema di rigenerazione cartilagineo completamente autologo, minimamente invasivo e in un unico step, mediante prelievo di sangue con sistema chiuso in doppia siringa, centrifugato per ottenere Plasma Ricco di Piastrine (PRP), prelievo particolati cartilaginei dallo stesso paziente mediante sistema motorizzato con apposito filtro; il prodotto della miscelazione del prelievo di cartilagine e del PRP viene poi fissato sulla lesione mediante trombina autologa prodotta da dispositivo trombinatore chiuso. (lotto artroscopia)</t>
  </si>
  <si>
    <t>8.94</t>
  </si>
  <si>
    <t>Kit monopaziente per artroscopia polso</t>
  </si>
  <si>
    <t>Kit  monopaziente per artroscopia di piccole articolazioni tipo polso e mano con ottica di diametro inferiore a 2 mm per le artroscopie di polso e mano con strumenti dedicati per la palpazione dei tessuti molli ed  eventuale resezione prelievo e riparazioni</t>
  </si>
  <si>
    <t xml:space="preserve">1 ottica, 1 sharp otturatore </t>
  </si>
  <si>
    <t>totale sottogruppo 8</t>
  </si>
  <si>
    <t>AZIENDA</t>
  </si>
  <si>
    <t>RICHIESTA</t>
  </si>
  <si>
    <t>TOTALE</t>
  </si>
  <si>
    <t>ALLEGATO 4.9 - BIOMATERIALI</t>
  </si>
  <si>
    <t>Impianto tipo</t>
  </si>
  <si>
    <t>9.1</t>
  </si>
  <si>
    <t>Sostituto d’osso sintetico per il riempimento di gap ossei e ricostruzioni in traumatologia, chirurgia protesica e vertebrale</t>
  </si>
  <si>
    <t>Il sostituto d'osso deve essere poroso e sintetico. Deve essere una ceramica costituita per il 60% da idrossiapatite e 40% beta fosfato tricalcico.</t>
  </si>
  <si>
    <t>n.1 da 5 cc</t>
  </si>
  <si>
    <t>cc</t>
  </si>
  <si>
    <t>9.2</t>
  </si>
  <si>
    <t xml:space="preserve">È un sostituto osseo modellabile in putty precaricato in siringa a base di Calcio Fosfato Bifasico Micro-Macro Poroso.
I microgranuli che costituiscono il Putty sono costituiti da 60% HA e 40% ß-TCP </t>
  </si>
  <si>
    <t>9.3</t>
  </si>
  <si>
    <t>Sostituto d’osso in granuli</t>
  </si>
  <si>
    <t xml:space="preserve">Il sistema deve presentare tutte le tipologie di prodotti: Sostituto d'osso in Solfato di calcio o fosfato di calcio, riassorbibile, disponibile in granuli in confezioni di quantità </t>
  </si>
  <si>
    <t>n.1 da 10 cc</t>
  </si>
  <si>
    <t>9.4</t>
  </si>
  <si>
    <t>Sostituto d’osso in pasta iniettabile</t>
  </si>
  <si>
    <t xml:space="preserve">Sostituto d’osso sintetico in pasta , composto da  Solfato di Calcio e Fosfato di Calcio , medio tempo di indurimento e rapido riassorbimento, con indicazione anche pediatrica. </t>
  </si>
  <si>
    <t>n.1 siringa da 8 cc</t>
  </si>
  <si>
    <t>9.5</t>
  </si>
  <si>
    <t>Sostituto d’osso esclusivamente in solfato di calcio per siti infetti</t>
  </si>
  <si>
    <t>Il sostituto deve essere completamente riassorbibile</t>
  </si>
  <si>
    <t>9.6</t>
  </si>
  <si>
    <t>Sostituto d’osso composto da fosfato ed idrossiapatite per il riempimento di gap ossei anche infetti</t>
  </si>
  <si>
    <t>Il sostituto dovrà essere disponibile nella versione senza e con antibiotico. Il sostituto nella fase solida deve poter essere fresato per consentire l'introduzione di mezzi di sintesi o impianti protesici.</t>
  </si>
  <si>
    <t>9.7</t>
  </si>
  <si>
    <t>Soluzione antibatterica per siti infetti  per la rimozione del biofilm batterico.</t>
  </si>
  <si>
    <t>La soluzione deve essere contenuta in sacca sterile</t>
  </si>
  <si>
    <t>n.1</t>
  </si>
  <si>
    <t>9.8</t>
  </si>
  <si>
    <t xml:space="preserve">Sistema diagnostico per l'individuazione dei siti infetti. Il sistema deve essere composto dall'alfa defensina, kit per il prelievo del liquido sinoviale ed un baffer di lettura. </t>
  </si>
  <si>
    <t>Il sistema deve essere monouso</t>
  </si>
  <si>
    <t>9.9</t>
  </si>
  <si>
    <t xml:space="preserve">Cemento osseo con doppio antibiotico per revisioni protesiche, per il trattamento degli esiti post traumatici e pazienti ad alto rischio infettivo. </t>
  </si>
  <si>
    <t>Il cemento osseo a media viscosità deve prevedere un doppio antibiotico.</t>
  </si>
  <si>
    <t>1 Confezione da 40 mg</t>
  </si>
  <si>
    <t>unità</t>
  </si>
  <si>
    <t>9.10</t>
  </si>
  <si>
    <t xml:space="preserve">Cemento osseo ad alta viscosità per revisioni protesiche, per il trattamento degli esiti post traumatici e pazienti ad alto rischio infettivo. </t>
  </si>
  <si>
    <t>Il cemento osseo ad alta viscosità deve poter essere preparato manualmente o con kit dedicato. Deve essere disponibile anche con 1 antibiotico.</t>
  </si>
  <si>
    <t>9.11</t>
  </si>
  <si>
    <t>Cemento osseo sintetico riassorbibile</t>
  </si>
  <si>
    <t>Il cemento deve essere costituito da idrossiapatite e solfato di calcio e consistete in riempitivi cilindrici . Riassorbibile e personalizzabile con l'aggiunta di antibiotici.</t>
  </si>
  <si>
    <t xml:space="preserve">1 Confezione da 50 pezzi (13 cm3 circa) </t>
  </si>
  <si>
    <t>9.12</t>
  </si>
  <si>
    <t xml:space="preserve">Sostituto d’osso sintetico composto da materiale ceramico bifasico a base di fosfato di calcio </t>
  </si>
  <si>
    <t>Il sostituto che deve avere caratteristiche sia di micro che macroporosità allo stesso tempo dovrà avere caratteristiche di biocompatibilità. Dovrà essere disponibile in formati diversi.</t>
  </si>
  <si>
    <t>1 confezione da 1 cc</t>
  </si>
  <si>
    <t>9.13</t>
  </si>
  <si>
    <t xml:space="preserve">Pasta ossea in idrossiapatite nano strutturata ed osteoinduttiva per colmare i difetti ossei  </t>
  </si>
  <si>
    <t xml:space="preserve">Il sostituto deve essere osteoinduttivo e riassorbibile e completamente sintetico. </t>
  </si>
  <si>
    <t>9.14</t>
  </si>
  <si>
    <t>Sostituto d’osso sintetico osteoconduttivo in idrossiapatite e fostato tricalcico beta</t>
  </si>
  <si>
    <t>Il sostituto deve essere costituito almeno al 60 % da idrossiapatite, inoltre deve essere osteoconduttivo, riassorbibile e disponibile in diversi formati</t>
  </si>
  <si>
    <t>9.15</t>
  </si>
  <si>
    <t>Sostituto d’osso sintetico iniettabile costituito da idrossiapatite da utilizzare per colmare i gap ossei asettici</t>
  </si>
  <si>
    <t>Il sostituto osseo sintetico deve essere riassorbibile e di consistenza modellabile</t>
  </si>
  <si>
    <t>1 confezione da 5 cc</t>
  </si>
  <si>
    <t>9.16</t>
  </si>
  <si>
    <t xml:space="preserve">Sostituto d’osso di origine animale per colmare gap ossei </t>
  </si>
  <si>
    <t xml:space="preserve">Sostituto osseo ibrido di matrice ossea di origine bovina o equivalenti rinforzato con biopolimeri riassorbibili e frammenti di collagene . </t>
  </si>
  <si>
    <t>9.17</t>
  </si>
  <si>
    <t>Sostituto d’osso emostatico  per colmare gap ossei a seguito di prelievi, resezioni tumorali e nella chirurgia di revisione</t>
  </si>
  <si>
    <t>Sostituto osseo biodegradabile osteoconduttivo ed emostatico sotto forma di spugna. Composto da collagene di origine bovina ed idrossiapatite di sintesi</t>
  </si>
  <si>
    <t>1 confezione</t>
  </si>
  <si>
    <t>9.18</t>
  </si>
  <si>
    <t>Sostituto d’osso sintetico per colmare gap ossei con tecnica mininvasiva</t>
  </si>
  <si>
    <t>Pasta d’osso indurente, sintetica  e riassorbibile in siringa pronta all’uso, che può̀ essere applicata in maniera mini-invasiva . Composta da biominerali a base di sali di calcio e fosfato e da un carrier oleoso biocompatibile.</t>
  </si>
  <si>
    <t>9.19</t>
  </si>
  <si>
    <t>Membrana sterile al collagene di origine bovina per la profilassi ed il trattamento delle infezioni protesiche e non dei tessuti ossei e molli.</t>
  </si>
  <si>
    <t>Membrana al collagene bovino liofilizzato con azione emostatica  e riassorbibile.</t>
  </si>
  <si>
    <t>9.20</t>
  </si>
  <si>
    <t xml:space="preserve">Matrice per la formazione di tessuto cartilagineo ialino per il trattamento dei difetti osteocartilaginei </t>
  </si>
  <si>
    <t xml:space="preserve">Matrice composta da collagene nativo </t>
  </si>
  <si>
    <t>confezione</t>
  </si>
  <si>
    <t>9.21</t>
  </si>
  <si>
    <t>Otturatore diafisario riassorbibile o non riassorbibile</t>
  </si>
  <si>
    <t>L'otturatore consente di obliterare il canale midollare prima dell'introduzione del cemento</t>
  </si>
  <si>
    <t>1 unità</t>
  </si>
  <si>
    <t>9.22</t>
  </si>
  <si>
    <t>Collagene iniettabile per i difetti condrali</t>
  </si>
  <si>
    <t>Filler iniettabile sia per via artroscopica che artrotomica per il trattamento dei difetti condrali di ginocchio e caviglia. Il collagene di origine animale o sintetica deve funzionare da scaffold per la rigenerazione condrale</t>
  </si>
  <si>
    <t>1 confezione da 4 ml</t>
  </si>
  <si>
    <t>9.23</t>
  </si>
  <si>
    <t>Peptidi a basso peso molecolare iniettabili per il trattamento della condropatia</t>
  </si>
  <si>
    <t>Peptidi a basso peso molecolare ottenuti da collagene idrolizzato di origine animale o sintetica</t>
  </si>
  <si>
    <t>4 mg</t>
  </si>
  <si>
    <t>1 unità da 4 mg</t>
  </si>
  <si>
    <t>9.24</t>
  </si>
  <si>
    <t>Sostituto d’osso di origine animale equina o equivalenti per il trattamento delle perdite di sostanza</t>
  </si>
  <si>
    <t xml:space="preserve">Sostituto osseo naturale di origine equina con processo enzimatico a bassa temperatura disponibile sottoforma di chips di osso spongioso </t>
  </si>
  <si>
    <t>9.25</t>
  </si>
  <si>
    <t xml:space="preserve">Sostituto osseo naturale di origine equina con processo enzimatico a bassa temperatura disponibile sottoforma di cunei di osso </t>
  </si>
  <si>
    <t xml:space="preserve">1 pz da 50x20x30 mm </t>
  </si>
  <si>
    <t>9.26</t>
  </si>
  <si>
    <t>Sostituto osseo naturale di origine equina con processo enzimatico a bassa temperatura disponibile sottoforma di emisfera</t>
  </si>
  <si>
    <t xml:space="preserve">1 pz da 50x25 mm </t>
  </si>
  <si>
    <t>9.27</t>
  </si>
  <si>
    <t xml:space="preserve">Sostituto osseo naturale di origine equina con processo enzimatico a bassa temperatura disponibile sottoforma di stecca </t>
  </si>
  <si>
    <t xml:space="preserve">1 pz da 80 mm </t>
  </si>
  <si>
    <t>9.28</t>
  </si>
  <si>
    <t>Pasta d’osso di origine animale equina o equivalenti per il trattamento delle perdite di sostanza</t>
  </si>
  <si>
    <t>Pasta d'osso caratterizzata da un carrier a basso peso molecolare con collagene tipo I e con chips di spongiosa e corticale</t>
  </si>
  <si>
    <t>9.29</t>
  </si>
  <si>
    <t>Tappetino sottocotile di origine animale equina o equivalenti per il trattamento delle perdite di sostanza</t>
  </si>
  <si>
    <t>1 pz da 50x20x20</t>
  </si>
  <si>
    <t>9.30</t>
  </si>
  <si>
    <t>Idrogel bio riassorbibile a base di ac. Ialuronico e polilattico</t>
  </si>
  <si>
    <t xml:space="preserve">L'idrogel deve essere costituito da acido ialuronico e acido polilattico. Il prodotto deve essere sintetico. La funzione dell'idrogel è quella di creare una barriera  fisica all'adesione batterica. </t>
  </si>
  <si>
    <t>300 mgr</t>
  </si>
  <si>
    <t>mgr</t>
  </si>
  <si>
    <t>9.31</t>
  </si>
  <si>
    <t>Sostituto d’osso sintetico in mesh per colmare il  gap osseo</t>
  </si>
  <si>
    <t>Il sostituto osseo esclusivamente sintetico deve essere riassorbibile e biocompatibile.</t>
  </si>
  <si>
    <t>1 pz(25x15x1)</t>
  </si>
  <si>
    <t>9.32</t>
  </si>
  <si>
    <t>Sostituto d’osso sintetico in forma di plug  per colmare il  gap osseo</t>
  </si>
  <si>
    <t>1 pz(7x5x15)</t>
  </si>
  <si>
    <t>9.33</t>
  </si>
  <si>
    <t>Sostituto d’osso sintetico flessibile per la gestione delle perdite di sostanza nelle revisioni protesiche e post traumatiche</t>
  </si>
  <si>
    <t>Il sostituto osseo esclusivamente sintetico deve essere costituito da mg-idrossiapatite. La matrice tridimensionale deve essere biodegradabile e flessibile</t>
  </si>
  <si>
    <t>1 pz(6,5X6,5X0,5 cm)</t>
  </si>
  <si>
    <t>9.34</t>
  </si>
  <si>
    <t>Dispositivo osseo bicilindrico per il trattamento dell'osteonecrosi della testa femorale</t>
  </si>
  <si>
    <t>Sostituto composto da tessuto osseo equino o equivalenti</t>
  </si>
  <si>
    <t>1 pz da 30 mm di lunghezza</t>
  </si>
  <si>
    <t>9.35</t>
  </si>
  <si>
    <t xml:space="preserve">Spaziatore temporaneo per anca </t>
  </si>
  <si>
    <t>Spaziatore con anima interna costituito da cemento osseo (PMMA) con antibiotico</t>
  </si>
  <si>
    <t>1 pz</t>
  </si>
  <si>
    <t>9.36</t>
  </si>
  <si>
    <t>Spaziatore con anima interna costituito da cemento osseo (PMMA) con doppio antibiotico</t>
  </si>
  <si>
    <t>9.37</t>
  </si>
  <si>
    <t xml:space="preserve">Spaziatore temporaneo per ginocchio </t>
  </si>
  <si>
    <t>Spaziatore costituito da cemento osseo (PMMA) con antibiotico</t>
  </si>
  <si>
    <t>9.38</t>
  </si>
  <si>
    <t>Spaziatore temporaneo per spalla</t>
  </si>
  <si>
    <t>9.39</t>
  </si>
  <si>
    <t>Sostituto d’osso di origine animale bovina o equivalenti per il trattamento delle perdite di sostanza post traumatiche, nella chirurgia di revisione ed oncologica</t>
  </si>
  <si>
    <t>Sostituto osseo con matrice di origine bovina, polimeri sintetici biodegradabili e collagene di origine suina</t>
  </si>
  <si>
    <t>1 CONFEZIONE CON UN WEDGE</t>
  </si>
  <si>
    <t>9.40</t>
  </si>
  <si>
    <t>Sistema per la raccolta di materiale biologico per la diagnosi delle infezioni</t>
  </si>
  <si>
    <t>Il sistema deve consentire la raccolta, il trasporto e la processazione di materiale biologico espiantato</t>
  </si>
  <si>
    <t>9.41</t>
  </si>
  <si>
    <t xml:space="preserve">Cemento osseo ad elevata resistenza per il trattamento dei gap ossei. </t>
  </si>
  <si>
    <t xml:space="preserve">Il cemento osseo deve avere un'elevata resistenza alla compressione meccanica. </t>
  </si>
  <si>
    <t>1 confezione da 6 cc</t>
  </si>
  <si>
    <t>9.42</t>
  </si>
  <si>
    <t>Sostituto d’osso in vetro bioattivo per il riempimento di gap ossei post traumatici, oncologici e nella chirurgia di revisione protesica</t>
  </si>
  <si>
    <t xml:space="preserve">Il sostituto osseo in biovetro con capacità osteoinduttive deve essere sintetico. Composto bioceramico riassorbible a base di Ca, Na, Si, P,O. </t>
  </si>
  <si>
    <t>10 cc di pasta putti</t>
  </si>
  <si>
    <t>9.43</t>
  </si>
  <si>
    <t>Sostituto d’osso di origine vegetale per il riempimento di gap ossei dovuti ad eventi traumatici e post traumatici</t>
  </si>
  <si>
    <t xml:space="preserve">Il sostituto osseo deve avere origine dal legno. Attraverso un processo di trasformazione, il legno viene trasformato in un sostituto osseo biomimetico riassorbibile con proprietà osteoconduttive ed osteoinduttive. Il procedimento di trasformazione non deve prevedere alcuna sinterizzazione ad alte temperature. </t>
  </si>
  <si>
    <t>5 cc</t>
  </si>
  <si>
    <t>9.44</t>
  </si>
  <si>
    <t>Sistema per il trattamento dei difetti ossei subcondrali sintomatici/subcondroplastica</t>
  </si>
  <si>
    <t>Dispositivo monouso per il trattamento delle lesioni dell’osso subcondrale composto da trocar, fresa e cannula.
Il sistema deve prevedere l’uso associato con cemento.Il sistema deve anche prevedere l’uso associato di aspirato midollare.</t>
  </si>
  <si>
    <t>9.45</t>
  </si>
  <si>
    <t>Kit per l'aspirazione selettiva delle cellule mesenchimali per il trattamento delle necrosi avascolari,rigenerazione cartilaginea, e rigenerazione ossea</t>
  </si>
  <si>
    <t>Trocar per il prelievo percutaneo di cellule stromali dal midollo osseo senza l’utilizzo di centrifuga. 
Il kit deve essere dotato di un filtro per la purificazione di possibili aggregati cellulari.</t>
  </si>
  <si>
    <t>9.46</t>
  </si>
  <si>
    <t>Kit per l'aspirazione di lipoaspirato per impianto autologo</t>
  </si>
  <si>
    <t>Dispositivo monouso a circuito chiuso per l’aspirazione e la processazione del tessuto adiposo. Il sistema deve poter consentire la raccolta, purificazione ed eliminazione di tutti i residui  ematici.</t>
  </si>
  <si>
    <t>9.47</t>
  </si>
  <si>
    <t>Sistema per la miscelazione del cemento osseo</t>
  </si>
  <si>
    <t>Dispositivo monouso per la miscelazione del cemento osseo costituito da siringa /ciotola o sistemi equivalenti per la miscelazione. Per l'applicazione del cemento l'azienda dovrà fornire pistola pluriuso in comodato d'uso gratuito</t>
  </si>
  <si>
    <t>9.48</t>
  </si>
  <si>
    <t>Sostituto d’osso  in solfato di calcio ed idrossiapatite</t>
  </si>
  <si>
    <t xml:space="preserve">Il sostituto deve essere  osteoconduttivi 
Scaffold poroso deve avere la possibilità di addizionare antibiotici per perfusione </t>
  </si>
  <si>
    <t>10 cc</t>
  </si>
  <si>
    <t>9.49</t>
  </si>
  <si>
    <t>Sostituto dermico</t>
  </si>
  <si>
    <t>Sostituto dermico di derivazione suina meshato fenestrato in doppio strato per la ricostruzione dei tessuti molli in vari formati.  (biomateriali)</t>
  </si>
  <si>
    <t>1 Foglio di dimensioni circa 12x24 cmq</t>
  </si>
  <si>
    <t>foglio</t>
  </si>
  <si>
    <t>9.50</t>
  </si>
  <si>
    <t>Sostituto dermico di derivazione Bovina meshato fenestrato in doppio strato per la ricostruzione dei tessuti molli in vari formati.  (biomateriali)</t>
  </si>
  <si>
    <t>1 Foglio di dimensioni circa 10x25 cmq</t>
  </si>
  <si>
    <t>totale sisitemi</t>
  </si>
  <si>
    <t>totale sottogruppo 9</t>
  </si>
  <si>
    <t>opz 10%</t>
  </si>
  <si>
    <t>max ammissibile</t>
  </si>
  <si>
    <t>GARA TELEMATICA A PROCEDURA APERTA PER LA CONCLUSIONE DI UN ACCORDO QUADRO CON PIÙ OPERATORI ECONOMICI AI SENSI DELL’ART. 54, CO.4 LETT. A), DEL D. LGS. N. 50/2016 E S.M.I., AVENTE AD OGGETTO L’AFFIDAMENTO DELLA FORNITURA DI PROTESI ORTOPEDICHE E DISPOSITIVI SPECIALISTICI TRAUMATOLOGIA, MATERIALE ACCESSORIO E CORRELATI SERVIZI PER LE AZIENDE SANITARIE DELLA REGIONE PUGLIA.
NUMERO GARA: 8648508</t>
  </si>
  <si>
    <t>240 Unità</t>
  </si>
  <si>
    <t>800 Unità</t>
  </si>
  <si>
    <t>2000 Unità</t>
  </si>
  <si>
    <t>400 Unità</t>
  </si>
  <si>
    <t>sarebbe dovuto essere</t>
  </si>
  <si>
    <t>TOTALE GARA</t>
  </si>
  <si>
    <t>AZIONE PUGLIA</t>
  </si>
  <si>
    <t>DIPARTIMENTO SANITA'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</si>
</sst>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0\ &quot;€&quot;;[Red]\-#,##0\ &quot;€&quot;"/>
    <numFmt numFmtId="8" formatCode="#,##0.00\ &quot;€&quot;;[Red]\-#,##0.00\ &quot;€&quot;"/>
    <numFmt numFmtId="44" formatCode="_-* #,##0.00\ &quot;€&quot;_-;\-* #,##0.00\ &quot;€&quot;_-;_-* &quot;-&quot;??\ &quot;€&quot;_-;_-@_-"/>
    <numFmt numFmtId="164" formatCode="#,##0.00\ &quot;€&quot;"/>
    <numFmt numFmtId="165" formatCode="[$-410]General"/>
    <numFmt numFmtId="166" formatCode="[$€-410]&quot; &quot;#,##0.00;[Red]&quot;-&quot;[$€-410]&quot; &quot;#,##0.00"/>
  </numFmts>
  <fonts count="51" x14ac:knownFonts="1">
    <font>
      <sz val="11"/>
      <color theme="1"/>
      <name val="Calibri"/>
      <family val="2"/>
      <scheme val="minor"/>
    </font>
    <font>
      <sz val="11"/>
      <color theme="1"/>
      <name val="Calibri"/>
      <family val="2"/>
      <scheme val="minor"/>
    </font>
    <font>
      <b/>
      <sz val="12"/>
      <color theme="1"/>
      <name val="Calibri"/>
      <family val="2"/>
      <scheme val="minor"/>
    </font>
    <font>
      <sz val="10"/>
      <color theme="1"/>
      <name val="Calibri"/>
      <family val="2"/>
      <scheme val="minor"/>
    </font>
    <font>
      <b/>
      <sz val="10"/>
      <name val="Calibri"/>
      <family val="2"/>
      <scheme val="minor"/>
    </font>
    <font>
      <b/>
      <sz val="10"/>
      <color theme="1"/>
      <name val="Calibri"/>
      <family val="2"/>
      <scheme val="minor"/>
    </font>
    <font>
      <sz val="10"/>
      <name val="Calibri"/>
      <family val="2"/>
      <scheme val="minor"/>
    </font>
    <font>
      <sz val="11"/>
      <color indexed="8"/>
      <name val="Calibri"/>
      <family val="2"/>
    </font>
    <font>
      <sz val="11"/>
      <color rgb="FF000000"/>
      <name val="Calibri"/>
      <family val="2"/>
    </font>
    <font>
      <sz val="10"/>
      <color rgb="FF000000"/>
      <name val="Calibri"/>
      <family val="2"/>
    </font>
    <font>
      <sz val="10"/>
      <color indexed="8"/>
      <name val="Calibri"/>
      <family val="2"/>
      <scheme val="minor"/>
    </font>
    <font>
      <sz val="11"/>
      <color theme="1"/>
      <name val="Arial"/>
      <family val="2"/>
    </font>
    <font>
      <b/>
      <sz val="10"/>
      <color rgb="FF000000"/>
      <name val="Arial"/>
      <family val="2"/>
    </font>
    <font>
      <sz val="10"/>
      <color rgb="FFFFFFFF"/>
      <name val="Arial"/>
      <family val="2"/>
    </font>
    <font>
      <sz val="10"/>
      <color rgb="FFCC0000"/>
      <name val="Arial"/>
      <family val="2"/>
    </font>
    <font>
      <b/>
      <sz val="10"/>
      <color rgb="FFFFFFFF"/>
      <name val="Arial"/>
      <family val="2"/>
    </font>
    <font>
      <i/>
      <sz val="10"/>
      <color rgb="FF808080"/>
      <name val="Arial"/>
      <family val="2"/>
    </font>
    <font>
      <sz val="10"/>
      <color rgb="FF006600"/>
      <name val="Arial"/>
      <family val="2"/>
    </font>
    <font>
      <b/>
      <i/>
      <sz val="16"/>
      <color theme="1"/>
      <name val="Arial"/>
      <family val="2"/>
    </font>
    <font>
      <b/>
      <sz val="24"/>
      <color rgb="FF000000"/>
      <name val="Arial"/>
      <family val="2"/>
    </font>
    <font>
      <sz val="18"/>
      <color rgb="FF000000"/>
      <name val="Arial"/>
      <family val="2"/>
    </font>
    <font>
      <sz val="12"/>
      <color rgb="FF000000"/>
      <name val="Arial"/>
      <family val="2"/>
    </font>
    <font>
      <u/>
      <sz val="10"/>
      <color rgb="FF0000EE"/>
      <name val="Arial"/>
      <family val="2"/>
    </font>
    <font>
      <sz val="10"/>
      <color rgb="FF996600"/>
      <name val="Arial"/>
      <family val="2"/>
    </font>
    <font>
      <sz val="10"/>
      <color rgb="FF333333"/>
      <name val="Arial"/>
      <family val="2"/>
    </font>
    <font>
      <b/>
      <i/>
      <u/>
      <sz val="11"/>
      <color theme="1"/>
      <name val="Arial"/>
      <family val="2"/>
    </font>
    <font>
      <b/>
      <i/>
      <u/>
      <sz val="10"/>
      <color rgb="FF000000"/>
      <name val="Arial"/>
      <family val="2"/>
    </font>
    <font>
      <sz val="10"/>
      <color theme="1"/>
      <name val="Arial"/>
      <family val="2"/>
    </font>
    <font>
      <sz val="10"/>
      <color rgb="FF000000"/>
      <name val="Calibri"/>
      <family val="2"/>
      <charset val="1"/>
    </font>
    <font>
      <b/>
      <sz val="10"/>
      <color indexed="8"/>
      <name val="Calibri"/>
      <family val="2"/>
      <scheme val="minor"/>
    </font>
    <font>
      <b/>
      <sz val="12"/>
      <color indexed="8"/>
      <name val="Calibri"/>
      <family val="2"/>
      <scheme val="minor"/>
    </font>
    <font>
      <sz val="11"/>
      <color rgb="FF000000"/>
      <name val="Calibri"/>
      <family val="2"/>
      <charset val="1"/>
    </font>
    <font>
      <b/>
      <sz val="9"/>
      <name val="Calibri"/>
      <family val="2"/>
      <scheme val="minor"/>
    </font>
    <font>
      <sz val="9"/>
      <color theme="1"/>
      <name val="Calibri"/>
      <family val="2"/>
      <scheme val="minor"/>
    </font>
    <font>
      <b/>
      <sz val="8"/>
      <name val="Calibri"/>
      <family val="2"/>
      <scheme val="minor"/>
    </font>
    <font>
      <sz val="8"/>
      <color theme="1"/>
      <name val="Calibri"/>
      <family val="2"/>
      <scheme val="minor"/>
    </font>
    <font>
      <b/>
      <sz val="9"/>
      <color theme="1"/>
      <name val="Calibri"/>
      <family val="2"/>
      <scheme val="minor"/>
    </font>
    <font>
      <sz val="9"/>
      <name val="Calibri"/>
      <family val="2"/>
      <scheme val="minor"/>
    </font>
    <font>
      <sz val="9"/>
      <color indexed="8"/>
      <name val="Calibri"/>
      <family val="2"/>
      <scheme val="minor"/>
    </font>
    <font>
      <sz val="9"/>
      <color rgb="FF000000"/>
      <name val="Calibri"/>
      <family val="2"/>
    </font>
    <font>
      <sz val="10"/>
      <name val="Calibri"/>
      <family val="2"/>
    </font>
    <font>
      <sz val="9"/>
      <name val="Calibri"/>
      <family val="2"/>
    </font>
    <font>
      <b/>
      <sz val="11"/>
      <color theme="1"/>
      <name val="Calibri"/>
      <family val="2"/>
      <scheme val="minor"/>
    </font>
    <font>
      <b/>
      <sz val="8"/>
      <color theme="1"/>
      <name val="Calibri"/>
      <family val="2"/>
      <scheme val="minor"/>
    </font>
    <font>
      <sz val="8"/>
      <name val="Calibri"/>
      <family val="2"/>
      <scheme val="minor"/>
    </font>
    <font>
      <sz val="8"/>
      <color indexed="8"/>
      <name val="Calibri"/>
      <family val="2"/>
    </font>
    <font>
      <sz val="10"/>
      <color rgb="FFFF0000"/>
      <name val="Calibri"/>
      <family val="2"/>
      <scheme val="minor"/>
    </font>
    <font>
      <b/>
      <sz val="14"/>
      <color theme="1"/>
      <name val="Calibri"/>
      <family val="2"/>
      <scheme val="minor"/>
    </font>
    <font>
      <b/>
      <sz val="16"/>
      <color theme="0"/>
      <name val="Calibri"/>
      <family val="2"/>
      <scheme val="minor"/>
    </font>
    <font>
      <b/>
      <sz val="18"/>
      <color theme="2"/>
      <name val="Calibri"/>
      <family val="2"/>
      <scheme val="minor"/>
    </font>
    <font>
      <b/>
      <sz val="24"/>
      <color theme="1"/>
      <name val="Calibri"/>
      <family val="2"/>
      <scheme val="minor"/>
    </font>
  </fonts>
  <fills count="1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theme="0"/>
        <bgColor indexed="26"/>
      </patternFill>
    </fill>
    <fill>
      <patternFill patternType="solid">
        <fgColor rgb="FFFFFF00"/>
        <bgColor indexed="64"/>
      </patternFill>
    </fill>
    <fill>
      <patternFill patternType="solid">
        <fgColor rgb="FFFFFF00"/>
        <bgColor indexed="26"/>
      </patternFill>
    </fill>
    <fill>
      <patternFill patternType="solid">
        <fgColor theme="9"/>
        <bgColor indexed="64"/>
      </patternFill>
    </fill>
    <fill>
      <patternFill patternType="solid">
        <fgColor theme="4"/>
        <bgColor indexed="64"/>
      </patternFill>
    </fill>
  </fills>
  <borders count="23">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thin">
        <color rgb="FF808080"/>
      </left>
      <right style="thin">
        <color rgb="FF808080"/>
      </right>
      <top style="thin">
        <color rgb="FF808080"/>
      </top>
      <bottom style="thin">
        <color rgb="FF808080"/>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8">
    <xf numFmtId="0" fontId="0" fillId="0" borderId="0"/>
    <xf numFmtId="0" fontId="11" fillId="0" borderId="0"/>
    <xf numFmtId="44" fontId="1" fillId="0" borderId="0" applyFont="0" applyFill="0" applyBorder="0" applyAlignment="0" applyProtection="0"/>
    <xf numFmtId="0" fontId="7" fillId="0" borderId="0" applyNumberFormat="0" applyFill="0" applyBorder="0" applyProtection="0"/>
    <xf numFmtId="165" fontId="8" fillId="0" borderId="0"/>
    <xf numFmtId="0" fontId="12" fillId="0" borderId="0"/>
    <xf numFmtId="0" fontId="13" fillId="4" borderId="0"/>
    <xf numFmtId="0" fontId="13" fillId="5" borderId="0"/>
    <xf numFmtId="0" fontId="12" fillId="6" borderId="0"/>
    <xf numFmtId="0" fontId="14" fillId="7" borderId="0"/>
    <xf numFmtId="0" fontId="15" fillId="8" borderId="0"/>
    <xf numFmtId="0" fontId="16" fillId="0" borderId="0"/>
    <xf numFmtId="0" fontId="17" fillId="9" borderId="0"/>
    <xf numFmtId="0" fontId="18" fillId="0" borderId="0">
      <alignment horizontal="center"/>
    </xf>
    <xf numFmtId="0" fontId="19" fillId="0" borderId="0"/>
    <xf numFmtId="0" fontId="20" fillId="0" borderId="0"/>
    <xf numFmtId="0" fontId="21" fillId="0" borderId="0"/>
    <xf numFmtId="0" fontId="18" fillId="0" borderId="0">
      <alignment horizontal="center" textRotation="90"/>
    </xf>
    <xf numFmtId="0" fontId="22" fillId="0" borderId="0"/>
    <xf numFmtId="0" fontId="23" fillId="10" borderId="0"/>
    <xf numFmtId="0" fontId="24" fillId="10" borderId="15"/>
    <xf numFmtId="0" fontId="25" fillId="0" borderId="0"/>
    <xf numFmtId="0" fontId="26" fillId="0" borderId="0"/>
    <xf numFmtId="166" fontId="25" fillId="0" borderId="0"/>
    <xf numFmtId="0" fontId="11" fillId="0" borderId="0"/>
    <xf numFmtId="0" fontId="11" fillId="0" borderId="0"/>
    <xf numFmtId="0" fontId="14" fillId="0" borderId="0"/>
    <xf numFmtId="0" fontId="31" fillId="0" borderId="0"/>
  </cellStyleXfs>
  <cellXfs count="383">
    <xf numFmtId="0" fontId="0" fillId="0" borderId="0" xfId="0"/>
    <xf numFmtId="0" fontId="3" fillId="0" borderId="0" xfId="0" applyFont="1" applyAlignment="1">
      <alignment horizontal="center" vertical="center"/>
    </xf>
    <xf numFmtId="0" fontId="3" fillId="0" borderId="10" xfId="0" applyFont="1" applyBorder="1" applyAlignment="1">
      <alignment horizontal="center" vertical="center"/>
    </xf>
    <xf numFmtId="0" fontId="5" fillId="0" borderId="11" xfId="0" applyFont="1" applyBorder="1" applyAlignment="1">
      <alignment horizontal="center" vertical="center" wrapText="1"/>
    </xf>
    <xf numFmtId="164" fontId="5" fillId="0" borderId="12" xfId="0" applyNumberFormat="1" applyFont="1" applyBorder="1" applyAlignment="1">
      <alignment horizontal="center" vertical="center"/>
    </xf>
    <xf numFmtId="164" fontId="5" fillId="0" borderId="13" xfId="0" applyNumberFormat="1" applyFont="1" applyBorder="1" applyAlignment="1">
      <alignment horizontal="center" vertical="center"/>
    </xf>
    <xf numFmtId="0" fontId="3" fillId="0" borderId="2" xfId="0" applyFont="1" applyFill="1" applyBorder="1" applyAlignment="1">
      <alignment horizontal="left" vertical="center" wrapText="1"/>
    </xf>
    <xf numFmtId="0" fontId="3" fillId="0" borderId="0" xfId="0" applyFont="1" applyBorder="1" applyAlignment="1">
      <alignment horizontal="center" vertical="center" wrapText="1"/>
    </xf>
    <xf numFmtId="0" fontId="3" fillId="0" borderId="0" xfId="0" applyFont="1" applyBorder="1" applyAlignment="1">
      <alignment horizontal="left" vertical="center"/>
    </xf>
    <xf numFmtId="0" fontId="10" fillId="3" borderId="2" xfId="0" applyFont="1" applyFill="1" applyBorder="1" applyAlignment="1">
      <alignment horizontal="center" vertical="center"/>
    </xf>
    <xf numFmtId="0" fontId="10" fillId="0" borderId="2" xfId="0" applyFont="1" applyBorder="1" applyAlignment="1">
      <alignment horizontal="left" vertical="center" wrapText="1"/>
    </xf>
    <xf numFmtId="0" fontId="10" fillId="3" borderId="2" xfId="0"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xf>
    <xf numFmtId="0" fontId="3" fillId="0" borderId="0" xfId="0" applyNumberFormat="1" applyFont="1" applyBorder="1" applyAlignment="1">
      <alignment horizontal="center" vertical="center"/>
    </xf>
    <xf numFmtId="0" fontId="3" fillId="0" borderId="2" xfId="0" applyFont="1" applyFill="1" applyBorder="1" applyAlignment="1">
      <alignment vertical="center" wrapText="1"/>
    </xf>
    <xf numFmtId="0" fontId="3" fillId="0" borderId="2" xfId="0" applyFont="1" applyBorder="1" applyAlignment="1">
      <alignment horizontal="left" vertical="center"/>
    </xf>
    <xf numFmtId="0" fontId="3" fillId="0" borderId="8" xfId="0" applyFont="1" applyFill="1" applyBorder="1" applyAlignment="1">
      <alignment horizontal="center" vertical="center" wrapText="1"/>
    </xf>
    <xf numFmtId="0" fontId="3" fillId="0" borderId="8" xfId="0" applyFont="1" applyFill="1" applyBorder="1" applyAlignment="1">
      <alignment vertical="center" wrapText="1"/>
    </xf>
    <xf numFmtId="164" fontId="3" fillId="0" borderId="2" xfId="0" applyNumberFormat="1" applyFont="1" applyFill="1" applyBorder="1" applyAlignment="1">
      <alignment horizontal="right" vertical="center" wrapText="1"/>
    </xf>
    <xf numFmtId="164" fontId="6" fillId="0" borderId="2" xfId="0" applyNumberFormat="1" applyFont="1" applyFill="1" applyBorder="1" applyAlignment="1">
      <alignment horizontal="center" vertical="center" wrapText="1"/>
    </xf>
    <xf numFmtId="164" fontId="6" fillId="0" borderId="3" xfId="0" applyNumberFormat="1" applyFont="1" applyFill="1" applyBorder="1" applyAlignment="1">
      <alignment horizontal="center" vertical="center" wrapText="1"/>
    </xf>
    <xf numFmtId="0" fontId="3" fillId="0" borderId="10" xfId="0" applyFont="1" applyFill="1" applyBorder="1" applyAlignment="1">
      <alignment horizontal="center" vertical="center"/>
    </xf>
    <xf numFmtId="164" fontId="3" fillId="0" borderId="13" xfId="0" applyNumberFormat="1" applyFont="1" applyFill="1" applyBorder="1" applyAlignment="1">
      <alignment horizontal="center" vertical="center"/>
    </xf>
    <xf numFmtId="0" fontId="3" fillId="0" borderId="2" xfId="0" applyFont="1" applyBorder="1" applyAlignment="1">
      <alignment horizontal="left" vertical="top" wrapText="1"/>
    </xf>
    <xf numFmtId="0" fontId="10" fillId="3" borderId="2" xfId="0" applyFont="1" applyFill="1" applyBorder="1" applyAlignment="1">
      <alignment vertical="center" wrapText="1"/>
    </xf>
    <xf numFmtId="0" fontId="10" fillId="0" borderId="2" xfId="0" applyFont="1" applyBorder="1" applyAlignment="1">
      <alignment vertical="center" wrapText="1"/>
    </xf>
    <xf numFmtId="0" fontId="6" fillId="0" borderId="2" xfId="0" applyFont="1" applyFill="1" applyBorder="1" applyAlignment="1">
      <alignment horizontal="center" vertical="center"/>
    </xf>
    <xf numFmtId="165" fontId="9" fillId="0" borderId="2" xfId="4" applyFont="1" applyFill="1" applyBorder="1" applyAlignment="1">
      <alignment horizontal="center" vertical="center" wrapText="1"/>
    </xf>
    <xf numFmtId="165" fontId="9" fillId="0" borderId="2" xfId="4" applyFont="1" applyBorder="1" applyAlignment="1">
      <alignment horizontal="center" vertical="center" wrapText="1"/>
    </xf>
    <xf numFmtId="3" fontId="6" fillId="0" borderId="8" xfId="0" applyNumberFormat="1" applyFont="1" applyFill="1" applyBorder="1" applyAlignment="1">
      <alignment horizontal="center" vertical="center"/>
    </xf>
    <xf numFmtId="165" fontId="9" fillId="0" borderId="8" xfId="4" applyFont="1" applyFill="1" applyBorder="1" applyAlignment="1">
      <alignment horizontal="center" vertical="center" wrapText="1"/>
    </xf>
    <xf numFmtId="165" fontId="9" fillId="0" borderId="8" xfId="4" applyFont="1" applyBorder="1" applyAlignment="1">
      <alignment horizontal="center" vertical="center" wrapText="1"/>
    </xf>
    <xf numFmtId="164" fontId="6" fillId="0" borderId="8" xfId="0" applyNumberFormat="1" applyFont="1" applyFill="1" applyBorder="1" applyAlignment="1">
      <alignment horizontal="center" vertical="center" wrapText="1"/>
    </xf>
    <xf numFmtId="164" fontId="6" fillId="0" borderId="9" xfId="0" applyNumberFormat="1" applyFont="1" applyFill="1" applyBorder="1" applyAlignment="1">
      <alignment horizontal="center" vertical="center" wrapText="1"/>
    </xf>
    <xf numFmtId="49" fontId="10" fillId="0" borderId="2" xfId="0" applyNumberFormat="1" applyFont="1" applyBorder="1" applyAlignment="1">
      <alignment horizontal="left" vertical="center" wrapText="1" shrinkToFit="1"/>
    </xf>
    <xf numFmtId="49" fontId="10" fillId="0" borderId="2" xfId="0" applyNumberFormat="1" applyFont="1" applyBorder="1" applyAlignment="1">
      <alignment horizontal="center" vertical="center" wrapText="1"/>
    </xf>
    <xf numFmtId="0" fontId="10" fillId="0" borderId="2" xfId="0" applyNumberFormat="1" applyFont="1" applyBorder="1" applyAlignment="1">
      <alignment horizontal="center" vertical="center"/>
    </xf>
    <xf numFmtId="0" fontId="3" fillId="0" borderId="8" xfId="0" applyNumberFormat="1" applyFont="1" applyBorder="1" applyAlignment="1">
      <alignment horizontal="center" vertical="center"/>
    </xf>
    <xf numFmtId="0" fontId="3" fillId="0" borderId="2" xfId="0" applyNumberFormat="1" applyFont="1" applyBorder="1" applyAlignment="1">
      <alignment horizontal="center" vertical="center" wrapText="1"/>
    </xf>
    <xf numFmtId="0" fontId="3" fillId="0" borderId="2" xfId="0" applyNumberFormat="1" applyFont="1" applyBorder="1" applyAlignment="1">
      <alignment horizontal="center" vertical="center"/>
    </xf>
    <xf numFmtId="49" fontId="10" fillId="0" borderId="8" xfId="0" applyNumberFormat="1" applyFont="1" applyBorder="1" applyAlignment="1">
      <alignment horizontal="left" vertical="center" wrapText="1"/>
    </xf>
    <xf numFmtId="49" fontId="10" fillId="0" borderId="8" xfId="0" applyNumberFormat="1" applyFont="1" applyBorder="1" applyAlignment="1">
      <alignment vertical="center" wrapText="1"/>
    </xf>
    <xf numFmtId="49" fontId="10" fillId="0" borderId="8" xfId="0" applyNumberFormat="1" applyFont="1" applyBorder="1" applyAlignment="1">
      <alignment horizontal="center" vertical="center" wrapText="1"/>
    </xf>
    <xf numFmtId="0" fontId="10" fillId="0" borderId="7" xfId="0" applyFont="1" applyBorder="1" applyAlignment="1">
      <alignment horizontal="center" vertical="center"/>
    </xf>
    <xf numFmtId="49" fontId="10" fillId="0" borderId="2" xfId="0" applyNumberFormat="1" applyFont="1" applyBorder="1" applyAlignment="1">
      <alignment horizontal="left" vertical="center" wrapText="1"/>
    </xf>
    <xf numFmtId="49" fontId="10" fillId="0" borderId="2" xfId="0" applyNumberFormat="1" applyFont="1" applyBorder="1" applyAlignment="1">
      <alignment vertical="center" wrapText="1"/>
    </xf>
    <xf numFmtId="0" fontId="10" fillId="0" borderId="2" xfId="0" applyFont="1" applyBorder="1" applyAlignment="1">
      <alignment horizontal="center" vertical="center"/>
    </xf>
    <xf numFmtId="0" fontId="10" fillId="0" borderId="1"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Border="1" applyAlignment="1">
      <alignment horizontal="center" vertical="center"/>
    </xf>
    <xf numFmtId="0" fontId="0" fillId="0" borderId="0" xfId="0"/>
    <xf numFmtId="0" fontId="27" fillId="0" borderId="2" xfId="0" applyFont="1" applyBorder="1" applyAlignment="1">
      <alignment horizontal="justify" vertical="center"/>
    </xf>
    <xf numFmtId="0" fontId="3" fillId="0" borderId="2"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28" fillId="0" borderId="2" xfId="0" applyFont="1" applyBorder="1" applyAlignment="1">
      <alignment horizontal="center" vertical="center"/>
    </xf>
    <xf numFmtId="0" fontId="10" fillId="0" borderId="8" xfId="0" applyNumberFormat="1" applyFont="1" applyFill="1" applyBorder="1" applyAlignment="1">
      <alignment horizontal="center" vertical="center" wrapText="1"/>
    </xf>
    <xf numFmtId="0" fontId="28" fillId="0" borderId="8" xfId="0" applyFont="1" applyBorder="1" applyAlignment="1">
      <alignment horizontal="center" vertical="center"/>
    </xf>
    <xf numFmtId="164" fontId="3" fillId="0" borderId="2" xfId="0" applyNumberFormat="1" applyFont="1" applyBorder="1" applyAlignment="1">
      <alignment horizontal="right" vertical="center"/>
    </xf>
    <xf numFmtId="0" fontId="3" fillId="0" borderId="11" xfId="0" applyFont="1" applyBorder="1" applyAlignment="1">
      <alignment horizontal="right" vertical="center" wrapText="1"/>
    </xf>
    <xf numFmtId="164" fontId="3" fillId="0" borderId="8" xfId="0" applyNumberFormat="1" applyFont="1" applyBorder="1" applyAlignment="1">
      <alignment horizontal="right" vertical="center"/>
    </xf>
    <xf numFmtId="165" fontId="9" fillId="0" borderId="2" xfId="4" applyFont="1" applyBorder="1" applyAlignment="1">
      <alignment horizontal="center" vertical="center"/>
    </xf>
    <xf numFmtId="0" fontId="3" fillId="0" borderId="1" xfId="0" applyFont="1" applyBorder="1" applyAlignment="1">
      <alignment horizontal="center" vertical="center" wrapText="1"/>
    </xf>
    <xf numFmtId="0" fontId="3" fillId="0" borderId="7" xfId="0" applyFont="1" applyBorder="1" applyAlignment="1">
      <alignment horizontal="center" vertical="center" wrapText="1"/>
    </xf>
    <xf numFmtId="165" fontId="9" fillId="0" borderId="8" xfId="4" applyFont="1" applyBorder="1" applyAlignment="1">
      <alignment horizontal="center" vertical="center"/>
    </xf>
    <xf numFmtId="164" fontId="5" fillId="0" borderId="12" xfId="0" applyNumberFormat="1" applyFont="1" applyBorder="1" applyAlignment="1">
      <alignment horizontal="center" vertical="center"/>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10" fillId="0" borderId="8" xfId="0" applyNumberFormat="1" applyFont="1" applyBorder="1" applyAlignment="1">
      <alignment horizontal="center" vertical="center"/>
    </xf>
    <xf numFmtId="0" fontId="0" fillId="0" borderId="2" xfId="0" applyFill="1" applyBorder="1" applyAlignment="1">
      <alignment horizontal="center" vertical="center"/>
    </xf>
    <xf numFmtId="164" fontId="10" fillId="0" borderId="2" xfId="0" applyNumberFormat="1" applyFont="1" applyBorder="1" applyAlignment="1">
      <alignment horizontal="right" vertical="center"/>
    </xf>
    <xf numFmtId="164" fontId="10" fillId="0" borderId="3" xfId="0" applyNumberFormat="1" applyFont="1" applyBorder="1" applyAlignment="1">
      <alignment vertical="center"/>
    </xf>
    <xf numFmtId="0" fontId="0" fillId="0" borderId="8" xfId="0" applyFill="1" applyBorder="1" applyAlignment="1">
      <alignment horizontal="center" vertical="center"/>
    </xf>
    <xf numFmtId="164" fontId="10" fillId="0" borderId="2" xfId="0" applyNumberFormat="1" applyFont="1" applyBorder="1" applyAlignment="1">
      <alignment vertical="center"/>
    </xf>
    <xf numFmtId="0" fontId="10" fillId="0" borderId="10" xfId="0" applyFont="1" applyBorder="1" applyAlignment="1">
      <alignment vertical="center"/>
    </xf>
    <xf numFmtId="3" fontId="10" fillId="0" borderId="11" xfId="0" applyNumberFormat="1" applyFont="1" applyBorder="1" applyAlignment="1">
      <alignment horizontal="center" vertical="center"/>
    </xf>
    <xf numFmtId="164" fontId="10" fillId="0" borderId="11" xfId="0" applyNumberFormat="1" applyFont="1" applyBorder="1" applyAlignment="1">
      <alignment horizontal="center" vertical="center" wrapText="1"/>
    </xf>
    <xf numFmtId="164" fontId="10" fillId="0" borderId="12" xfId="0" applyNumberFormat="1" applyFont="1" applyBorder="1" applyAlignment="1">
      <alignment vertical="center"/>
    </xf>
    <xf numFmtId="164" fontId="29" fillId="0" borderId="13" xfId="0" applyNumberFormat="1" applyFont="1" applyBorder="1" applyAlignment="1">
      <alignment vertical="center"/>
    </xf>
    <xf numFmtId="0" fontId="10" fillId="0" borderId="2"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8" xfId="0" applyFont="1" applyBorder="1" applyAlignment="1">
      <alignment horizontal="center" vertical="center"/>
    </xf>
    <xf numFmtId="164" fontId="10" fillId="0" borderId="8" xfId="0" applyNumberFormat="1" applyFont="1" applyBorder="1" applyAlignment="1">
      <alignment horizontal="right" vertical="center"/>
    </xf>
    <xf numFmtId="164" fontId="10" fillId="0" borderId="8" xfId="0" applyNumberFormat="1" applyFont="1" applyBorder="1" applyAlignment="1">
      <alignment vertical="center"/>
    </xf>
    <xf numFmtId="164" fontId="10" fillId="0" borderId="9" xfId="0" applyNumberFormat="1" applyFont="1" applyBorder="1" applyAlignment="1">
      <alignment vertical="center"/>
    </xf>
    <xf numFmtId="0" fontId="29" fillId="2" borderId="4" xfId="0" applyFont="1" applyFill="1" applyBorder="1" applyAlignment="1">
      <alignment horizontal="center" vertical="center"/>
    </xf>
    <xf numFmtId="0" fontId="29" fillId="2"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left" vertical="center" wrapText="1"/>
    </xf>
    <xf numFmtId="49" fontId="29" fillId="2" borderId="5" xfId="0" applyNumberFormat="1" applyFont="1" applyFill="1" applyBorder="1" applyAlignment="1">
      <alignment horizontal="center" vertical="center" wrapText="1"/>
    </xf>
    <xf numFmtId="0" fontId="4" fillId="2" borderId="5" xfId="0" applyNumberFormat="1" applyFont="1" applyFill="1" applyBorder="1" applyAlignment="1">
      <alignment horizontal="center" vertical="center" wrapText="1"/>
    </xf>
    <xf numFmtId="49" fontId="29" fillId="2" borderId="5" xfId="0" applyNumberFormat="1" applyFont="1" applyFill="1" applyBorder="1" applyAlignment="1">
      <alignment horizontal="center" vertical="center" wrapText="1" shrinkToFit="1"/>
    </xf>
    <xf numFmtId="164" fontId="29" fillId="2" borderId="5" xfId="0" applyNumberFormat="1" applyFont="1" applyFill="1" applyBorder="1" applyAlignment="1">
      <alignment horizontal="center" vertical="center" wrapText="1"/>
    </xf>
    <xf numFmtId="0" fontId="4" fillId="2" borderId="6" xfId="0" applyFont="1" applyFill="1" applyBorder="1" applyAlignment="1">
      <alignment horizontal="center" vertical="center" wrapText="1"/>
    </xf>
    <xf numFmtId="0" fontId="0" fillId="0" borderId="0" xfId="0"/>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1" xfId="0" applyFont="1" applyBorder="1" applyAlignment="1">
      <alignment horizontal="center" vertical="center"/>
    </xf>
    <xf numFmtId="0" fontId="3" fillId="0" borderId="8" xfId="0" applyFont="1" applyBorder="1" applyAlignment="1">
      <alignment horizontal="center" vertical="center" wrapText="1"/>
    </xf>
    <xf numFmtId="0" fontId="3" fillId="0" borderId="2" xfId="0" applyFont="1" applyBorder="1" applyAlignment="1">
      <alignment horizontal="left" vertical="center" wrapText="1"/>
    </xf>
    <xf numFmtId="0" fontId="10" fillId="11" borderId="2" xfId="0" applyFont="1" applyFill="1" applyBorder="1" applyAlignment="1">
      <alignment horizontal="left" vertical="center" wrapText="1"/>
    </xf>
    <xf numFmtId="0" fontId="3" fillId="0" borderId="0" xfId="0" applyFont="1" applyAlignment="1">
      <alignment horizontal="left" vertical="center"/>
    </xf>
    <xf numFmtId="0" fontId="3" fillId="0" borderId="0" xfId="0" applyFont="1" applyBorder="1" applyAlignment="1">
      <alignment horizontal="center" vertical="center"/>
    </xf>
    <xf numFmtId="0" fontId="3" fillId="0" borderId="2" xfId="0" applyNumberFormat="1" applyFont="1" applyBorder="1" applyAlignment="1">
      <alignment horizontal="center" vertical="center" wrapText="1"/>
    </xf>
    <xf numFmtId="0" fontId="3" fillId="0" borderId="2" xfId="0" applyNumberFormat="1" applyFont="1" applyBorder="1" applyAlignment="1">
      <alignment horizontal="center" vertical="center"/>
    </xf>
    <xf numFmtId="1" fontId="3" fillId="0" borderId="2" xfId="0" applyNumberFormat="1" applyFont="1" applyBorder="1" applyAlignment="1">
      <alignment horizontal="center" vertical="center" wrapText="1"/>
    </xf>
    <xf numFmtId="1" fontId="3" fillId="0" borderId="2" xfId="0" applyNumberFormat="1" applyFont="1" applyBorder="1" applyAlignment="1">
      <alignment horizontal="center" vertical="center"/>
    </xf>
    <xf numFmtId="1" fontId="3" fillId="3" borderId="2" xfId="0" applyNumberFormat="1" applyFont="1" applyFill="1" applyBorder="1" applyAlignment="1">
      <alignment horizontal="center" vertical="center" wrapText="1"/>
    </xf>
    <xf numFmtId="164" fontId="3" fillId="3" borderId="2" xfId="0" applyNumberFormat="1" applyFont="1" applyFill="1" applyBorder="1" applyAlignment="1">
      <alignment horizontal="right" vertical="center"/>
    </xf>
    <xf numFmtId="164" fontId="3" fillId="0" borderId="2" xfId="0" applyNumberFormat="1" applyFont="1" applyBorder="1" applyAlignment="1">
      <alignment horizontal="right" vertical="center" wrapText="1"/>
    </xf>
    <xf numFmtId="164" fontId="3" fillId="0" borderId="3" xfId="0" applyNumberFormat="1" applyFont="1" applyBorder="1" applyAlignment="1">
      <alignment horizontal="center" vertical="center"/>
    </xf>
    <xf numFmtId="0" fontId="3" fillId="0" borderId="2" xfId="0" applyFont="1" applyBorder="1" applyAlignment="1">
      <alignment vertical="center" wrapText="1"/>
    </xf>
    <xf numFmtId="0" fontId="6" fillId="0" borderId="2" xfId="0" applyFont="1" applyBorder="1" applyAlignment="1">
      <alignment horizontal="center" vertical="center" wrapText="1"/>
    </xf>
    <xf numFmtId="0" fontId="3" fillId="0" borderId="8" xfId="0" applyFont="1" applyBorder="1" applyAlignment="1">
      <alignment vertical="center" wrapText="1"/>
    </xf>
    <xf numFmtId="0" fontId="6" fillId="0" borderId="8"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8" xfId="0" applyFont="1" applyFill="1" applyBorder="1" applyAlignment="1">
      <alignment horizontal="center" vertical="center" wrapText="1"/>
    </xf>
    <xf numFmtId="164" fontId="3" fillId="0" borderId="2" xfId="0" applyNumberFormat="1" applyFont="1" applyBorder="1" applyAlignment="1">
      <alignment horizontal="center" vertical="center"/>
    </xf>
    <xf numFmtId="0" fontId="3" fillId="0" borderId="10" xfId="0" applyFont="1" applyBorder="1" applyAlignment="1">
      <alignment horizontal="center" vertical="center"/>
    </xf>
    <xf numFmtId="3" fontId="3" fillId="0" borderId="11" xfId="0" applyNumberFormat="1" applyFont="1" applyBorder="1" applyAlignment="1">
      <alignment horizontal="center" vertical="center"/>
    </xf>
    <xf numFmtId="0" fontId="3" fillId="0" borderId="11" xfId="0" applyFont="1" applyBorder="1" applyAlignment="1">
      <alignment horizontal="center" vertical="center" wrapText="1"/>
    </xf>
    <xf numFmtId="164" fontId="3" fillId="0" borderId="12" xfId="0" applyNumberFormat="1" applyFont="1" applyBorder="1" applyAlignment="1">
      <alignment horizontal="center" vertical="center"/>
    </xf>
    <xf numFmtId="164" fontId="5" fillId="0" borderId="13" xfId="0" applyNumberFormat="1"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164" fontId="3" fillId="0" borderId="8" xfId="0" applyNumberFormat="1" applyFont="1" applyBorder="1" applyAlignment="1">
      <alignment horizontal="center" vertical="center"/>
    </xf>
    <xf numFmtId="164" fontId="3" fillId="0" borderId="9" xfId="0" applyNumberFormat="1" applyFont="1" applyBorder="1" applyAlignment="1">
      <alignment horizontal="center" vertic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3" fillId="3" borderId="2" xfId="0" applyFont="1" applyFill="1" applyBorder="1" applyAlignment="1">
      <alignment horizontal="center" vertical="center" wrapText="1"/>
    </xf>
    <xf numFmtId="6" fontId="3" fillId="0" borderId="2" xfId="0" applyNumberFormat="1" applyFont="1" applyBorder="1" applyAlignment="1">
      <alignment horizontal="center" vertical="center" wrapText="1"/>
    </xf>
    <xf numFmtId="0" fontId="3" fillId="0" borderId="1" xfId="0" applyFont="1" applyFill="1" applyBorder="1" applyAlignment="1">
      <alignment horizontal="center" vertical="center"/>
    </xf>
    <xf numFmtId="1" fontId="3" fillId="0" borderId="2" xfId="0" applyNumberFormat="1" applyFont="1" applyFill="1" applyBorder="1" applyAlignment="1">
      <alignment horizontal="center" vertical="center"/>
    </xf>
    <xf numFmtId="164" fontId="3" fillId="0" borderId="2" xfId="0" applyNumberFormat="1" applyFont="1" applyFill="1" applyBorder="1" applyAlignment="1">
      <alignment horizontal="right" vertical="center"/>
    </xf>
    <xf numFmtId="164" fontId="3" fillId="0" borderId="2" xfId="0" applyNumberFormat="1" applyFont="1" applyFill="1" applyBorder="1" applyAlignment="1">
      <alignment horizontal="center" vertical="center"/>
    </xf>
    <xf numFmtId="164" fontId="3" fillId="0" borderId="3" xfId="0" applyNumberFormat="1" applyFont="1" applyFill="1" applyBorder="1" applyAlignment="1">
      <alignment horizontal="center" vertical="center"/>
    </xf>
    <xf numFmtId="164" fontId="6" fillId="0" borderId="2" xfId="0" applyNumberFormat="1" applyFont="1" applyBorder="1" applyAlignment="1">
      <alignment horizontal="right" vertical="center" wrapText="1"/>
    </xf>
    <xf numFmtId="0" fontId="3" fillId="3" borderId="8" xfId="0" applyFont="1" applyFill="1" applyBorder="1" applyAlignment="1">
      <alignment horizontal="center" vertical="center" wrapText="1"/>
    </xf>
    <xf numFmtId="164" fontId="6" fillId="0" borderId="8" xfId="0" applyNumberFormat="1" applyFont="1" applyBorder="1" applyAlignment="1">
      <alignment horizontal="right" vertical="center" wrapText="1"/>
    </xf>
    <xf numFmtId="0" fontId="3" fillId="0" borderId="0" xfId="0" applyFont="1" applyAlignment="1">
      <alignment horizontal="left" vertical="center" wrapText="1"/>
    </xf>
    <xf numFmtId="164" fontId="3" fillId="0" borderId="13" xfId="0" applyNumberFormat="1" applyFont="1" applyBorder="1" applyAlignment="1">
      <alignment horizontal="center" vertical="center"/>
    </xf>
    <xf numFmtId="0" fontId="32" fillId="2" borderId="4" xfId="0" applyFont="1" applyFill="1" applyBorder="1" applyAlignment="1">
      <alignment horizontal="center" vertical="center" wrapText="1"/>
    </xf>
    <xf numFmtId="0" fontId="32" fillId="2" borderId="5" xfId="0" applyFont="1" applyFill="1" applyBorder="1" applyAlignment="1">
      <alignment horizontal="center" vertical="center" wrapText="1"/>
    </xf>
    <xf numFmtId="0" fontId="32" fillId="2" borderId="6" xfId="0" applyFont="1" applyFill="1" applyBorder="1" applyAlignment="1">
      <alignment horizontal="center" vertical="center" wrapText="1"/>
    </xf>
    <xf numFmtId="0" fontId="33" fillId="0" borderId="0" xfId="0" applyFont="1"/>
    <xf numFmtId="0" fontId="33" fillId="0" borderId="1" xfId="0" applyFont="1" applyBorder="1" applyAlignment="1">
      <alignment horizontal="center" vertical="center"/>
    </xf>
    <xf numFmtId="0" fontId="33" fillId="0" borderId="2" xfId="0" applyFont="1" applyBorder="1" applyAlignment="1">
      <alignment horizontal="center" vertical="center" wrapText="1"/>
    </xf>
    <xf numFmtId="0" fontId="33" fillId="0" borderId="2" xfId="0" applyFont="1" applyBorder="1" applyAlignment="1">
      <alignment horizontal="center" vertical="center"/>
    </xf>
    <xf numFmtId="0" fontId="33" fillId="0" borderId="2" xfId="0" applyFont="1" applyBorder="1" applyAlignment="1">
      <alignment horizontal="left" vertical="center" wrapText="1"/>
    </xf>
    <xf numFmtId="164" fontId="33" fillId="0" borderId="2" xfId="0" applyNumberFormat="1" applyFont="1" applyBorder="1" applyAlignment="1">
      <alignment horizontal="right" vertical="center" wrapText="1"/>
    </xf>
    <xf numFmtId="164" fontId="33" fillId="0" borderId="2" xfId="0" applyNumberFormat="1" applyFont="1" applyBorder="1" applyAlignment="1">
      <alignment horizontal="center" vertical="center"/>
    </xf>
    <xf numFmtId="164" fontId="33" fillId="0" borderId="3" xfId="0" applyNumberFormat="1" applyFont="1" applyBorder="1" applyAlignment="1">
      <alignment horizontal="center" vertical="center"/>
    </xf>
    <xf numFmtId="0" fontId="33" fillId="0" borderId="1" xfId="0" applyFont="1" applyBorder="1" applyAlignment="1">
      <alignment horizontal="center" vertical="center" wrapText="1"/>
    </xf>
    <xf numFmtId="164" fontId="33" fillId="0" borderId="2" xfId="0" applyNumberFormat="1" applyFont="1" applyBorder="1" applyAlignment="1">
      <alignment horizontal="right" vertical="center"/>
    </xf>
    <xf numFmtId="0" fontId="33" fillId="0" borderId="7" xfId="0" applyFont="1" applyBorder="1" applyAlignment="1">
      <alignment horizontal="center" vertical="center"/>
    </xf>
    <xf numFmtId="0" fontId="33" fillId="0" borderId="8" xfId="0" applyFont="1" applyBorder="1" applyAlignment="1">
      <alignment horizontal="center" vertical="center" wrapText="1"/>
    </xf>
    <xf numFmtId="0" fontId="33" fillId="0" borderId="8" xfId="0" applyFont="1" applyBorder="1" applyAlignment="1">
      <alignment horizontal="center" vertical="center"/>
    </xf>
    <xf numFmtId="164" fontId="33" fillId="0" borderId="8" xfId="0" applyNumberFormat="1" applyFont="1" applyBorder="1" applyAlignment="1">
      <alignment horizontal="right" vertical="center"/>
    </xf>
    <xf numFmtId="164" fontId="33" fillId="0" borderId="8" xfId="0" applyNumberFormat="1" applyFont="1" applyBorder="1" applyAlignment="1">
      <alignment horizontal="center" vertical="center"/>
    </xf>
    <xf numFmtId="164" fontId="33" fillId="0" borderId="9" xfId="0" applyNumberFormat="1" applyFont="1" applyBorder="1" applyAlignment="1">
      <alignment horizontal="center" vertical="center"/>
    </xf>
    <xf numFmtId="0" fontId="34" fillId="2" borderId="4" xfId="0" applyFont="1" applyFill="1" applyBorder="1" applyAlignment="1">
      <alignment horizontal="center" vertical="center" wrapText="1"/>
    </xf>
    <xf numFmtId="0" fontId="34" fillId="2" borderId="5" xfId="0" applyFont="1" applyFill="1" applyBorder="1" applyAlignment="1">
      <alignment horizontal="center" vertical="center" wrapText="1"/>
    </xf>
    <xf numFmtId="0" fontId="34" fillId="2" borderId="6" xfId="0" applyFont="1" applyFill="1" applyBorder="1" applyAlignment="1">
      <alignment horizontal="center" vertical="center" wrapText="1"/>
    </xf>
    <xf numFmtId="0" fontId="35" fillId="0" borderId="0" xfId="0" applyFont="1"/>
    <xf numFmtId="0" fontId="35" fillId="0" borderId="1" xfId="0" applyFont="1" applyBorder="1" applyAlignment="1">
      <alignment horizontal="center" vertical="center"/>
    </xf>
    <xf numFmtId="0" fontId="35" fillId="0" borderId="2" xfId="0" applyFont="1" applyBorder="1" applyAlignment="1">
      <alignment horizontal="center" vertical="center" wrapText="1"/>
    </xf>
    <xf numFmtId="0" fontId="35" fillId="0" borderId="2" xfId="0" applyFont="1" applyBorder="1" applyAlignment="1">
      <alignment horizontal="center" vertical="center"/>
    </xf>
    <xf numFmtId="0" fontId="35" fillId="0" borderId="2" xfId="0" applyFont="1" applyBorder="1" applyAlignment="1">
      <alignment horizontal="left" vertical="center" wrapText="1"/>
    </xf>
    <xf numFmtId="3" fontId="35" fillId="0" borderId="2" xfId="0" applyNumberFormat="1" applyFont="1" applyBorder="1" applyAlignment="1">
      <alignment horizontal="center" vertical="center"/>
    </xf>
    <xf numFmtId="164" fontId="35" fillId="0" borderId="2" xfId="0" applyNumberFormat="1" applyFont="1" applyBorder="1" applyAlignment="1">
      <alignment horizontal="right" vertical="center" wrapText="1"/>
    </xf>
    <xf numFmtId="164" fontId="35" fillId="0" borderId="2" xfId="0" applyNumberFormat="1" applyFont="1" applyBorder="1" applyAlignment="1">
      <alignment horizontal="center" vertical="center"/>
    </xf>
    <xf numFmtId="164" fontId="35" fillId="0" borderId="3" xfId="0" applyNumberFormat="1" applyFont="1" applyBorder="1" applyAlignment="1">
      <alignment horizontal="center" vertical="center"/>
    </xf>
    <xf numFmtId="0" fontId="35" fillId="0" borderId="1" xfId="0" applyFont="1" applyBorder="1" applyAlignment="1">
      <alignment horizontal="center" vertical="center" wrapText="1"/>
    </xf>
    <xf numFmtId="164" fontId="35" fillId="0" borderId="2" xfId="0" applyNumberFormat="1" applyFont="1" applyBorder="1" applyAlignment="1">
      <alignment horizontal="right" vertical="center"/>
    </xf>
    <xf numFmtId="0" fontId="35" fillId="0" borderId="7" xfId="0" applyFont="1" applyBorder="1" applyAlignment="1">
      <alignment horizontal="center" vertical="center"/>
    </xf>
    <xf numFmtId="0" fontId="35" fillId="0" borderId="8" xfId="0" applyFont="1" applyBorder="1" applyAlignment="1">
      <alignment horizontal="center" vertical="center" wrapText="1"/>
    </xf>
    <xf numFmtId="0" fontId="35" fillId="0" borderId="8" xfId="0" applyFont="1" applyBorder="1" applyAlignment="1">
      <alignment horizontal="center" vertical="center"/>
    </xf>
    <xf numFmtId="0" fontId="35" fillId="0" borderId="8" xfId="0" applyFont="1" applyBorder="1" applyAlignment="1">
      <alignment horizontal="left" vertical="center" wrapText="1"/>
    </xf>
    <xf numFmtId="164" fontId="35" fillId="0" borderId="8" xfId="0" applyNumberFormat="1" applyFont="1" applyBorder="1" applyAlignment="1">
      <alignment horizontal="right" vertical="center"/>
    </xf>
    <xf numFmtId="164" fontId="35" fillId="0" borderId="8" xfId="0" applyNumberFormat="1" applyFont="1" applyBorder="1" applyAlignment="1">
      <alignment horizontal="center" vertical="center"/>
    </xf>
    <xf numFmtId="164" fontId="35" fillId="0" borderId="9" xfId="0" applyNumberFormat="1" applyFont="1" applyBorder="1" applyAlignment="1">
      <alignment horizontal="center" vertical="center"/>
    </xf>
    <xf numFmtId="3" fontId="35" fillId="0" borderId="19" xfId="0" applyNumberFormat="1" applyFont="1" applyFill="1" applyBorder="1" applyAlignment="1">
      <alignment horizontal="center" vertical="center"/>
    </xf>
    <xf numFmtId="0" fontId="3" fillId="0" borderId="0" xfId="0" applyFont="1"/>
    <xf numFmtId="0" fontId="37" fillId="0" borderId="2" xfId="0" applyFont="1" applyBorder="1" applyAlignment="1">
      <alignment horizontal="center" vertical="center" wrapText="1"/>
    </xf>
    <xf numFmtId="0" fontId="33" fillId="0" borderId="7" xfId="0" applyFont="1" applyBorder="1" applyAlignment="1">
      <alignment horizontal="center" vertical="center" wrapText="1"/>
    </xf>
    <xf numFmtId="0" fontId="37" fillId="0" borderId="8" xfId="0" applyFont="1" applyBorder="1" applyAlignment="1">
      <alignment horizontal="center" vertical="center" wrapText="1"/>
    </xf>
    <xf numFmtId="0" fontId="33" fillId="0" borderId="10" xfId="0" applyFont="1" applyBorder="1" applyAlignment="1">
      <alignment horizontal="center" vertical="center"/>
    </xf>
    <xf numFmtId="3" fontId="33" fillId="0" borderId="11" xfId="0" applyNumberFormat="1" applyFont="1" applyBorder="1" applyAlignment="1">
      <alignment horizontal="center" vertical="center"/>
    </xf>
    <xf numFmtId="0" fontId="33" fillId="0" borderId="2" xfId="0" applyFont="1" applyFill="1" applyBorder="1" applyAlignment="1">
      <alignment horizontal="left" vertical="center" wrapText="1"/>
    </xf>
    <xf numFmtId="0" fontId="38" fillId="0" borderId="2" xfId="3" applyNumberFormat="1" applyFont="1" applyFill="1" applyBorder="1" applyAlignment="1">
      <alignment horizontal="center" vertical="center"/>
    </xf>
    <xf numFmtId="165" fontId="39" fillId="0" borderId="2" xfId="4" applyFont="1" applyBorder="1" applyAlignment="1">
      <alignment horizontal="center" vertical="center"/>
    </xf>
    <xf numFmtId="165" fontId="39" fillId="0" borderId="2" xfId="4" applyFont="1" applyBorder="1" applyAlignment="1">
      <alignment horizontal="center" vertical="center" wrapText="1"/>
    </xf>
    <xf numFmtId="0" fontId="33" fillId="0" borderId="8" xfId="0" applyFont="1" applyFill="1" applyBorder="1" applyAlignment="1">
      <alignment horizontal="left" vertical="center" wrapText="1"/>
    </xf>
    <xf numFmtId="0" fontId="38" fillId="0" borderId="8" xfId="3" applyNumberFormat="1" applyFont="1" applyFill="1" applyBorder="1" applyAlignment="1">
      <alignment horizontal="center" vertical="center"/>
    </xf>
    <xf numFmtId="165" fontId="39" fillId="0" borderId="8" xfId="4" applyFont="1" applyBorder="1" applyAlignment="1">
      <alignment horizontal="center" vertical="center"/>
    </xf>
    <xf numFmtId="164" fontId="33" fillId="0" borderId="8" xfId="0" applyNumberFormat="1" applyFont="1" applyBorder="1" applyAlignment="1">
      <alignment horizontal="right" vertical="center" wrapText="1"/>
    </xf>
    <xf numFmtId="0" fontId="33" fillId="0" borderId="0" xfId="0" applyFont="1" applyFill="1" applyAlignment="1">
      <alignment horizontal="center" vertical="center"/>
    </xf>
    <xf numFmtId="164" fontId="33" fillId="0" borderId="11" xfId="0" applyNumberFormat="1" applyFont="1" applyBorder="1" applyAlignment="1">
      <alignment horizontal="center" vertical="center" wrapText="1"/>
    </xf>
    <xf numFmtId="164" fontId="33" fillId="0" borderId="12" xfId="0" applyNumberFormat="1" applyFont="1" applyBorder="1" applyAlignment="1">
      <alignment horizontal="right" vertical="center"/>
    </xf>
    <xf numFmtId="164" fontId="36" fillId="0" borderId="13" xfId="0" applyNumberFormat="1" applyFont="1" applyBorder="1" applyAlignment="1">
      <alignment horizontal="center" vertical="center"/>
    </xf>
    <xf numFmtId="0" fontId="40" fillId="0" borderId="2" xfId="0" applyFont="1" applyBorder="1" applyAlignment="1">
      <alignment horizontal="center" vertical="center" wrapText="1"/>
    </xf>
    <xf numFmtId="0" fontId="40" fillId="0" borderId="8" xfId="0" applyFont="1" applyBorder="1" applyAlignment="1">
      <alignment horizontal="center" vertical="center" wrapText="1"/>
    </xf>
    <xf numFmtId="0" fontId="38" fillId="11" borderId="2" xfId="0" applyFont="1" applyFill="1" applyBorder="1" applyAlignment="1">
      <alignment horizontal="left" vertical="center" wrapText="1"/>
    </xf>
    <xf numFmtId="0" fontId="33" fillId="3" borderId="2" xfId="0" applyNumberFormat="1" applyFont="1" applyFill="1" applyBorder="1" applyAlignment="1">
      <alignment horizontal="center" vertical="center" wrapText="1"/>
    </xf>
    <xf numFmtId="1" fontId="33" fillId="3" borderId="2" xfId="0" applyNumberFormat="1" applyFont="1" applyFill="1" applyBorder="1" applyAlignment="1">
      <alignment horizontal="center" vertical="center" wrapText="1"/>
    </xf>
    <xf numFmtId="164" fontId="33" fillId="3" borderId="2" xfId="0" applyNumberFormat="1" applyFont="1" applyFill="1" applyBorder="1" applyAlignment="1">
      <alignment horizontal="right" vertical="center"/>
    </xf>
    <xf numFmtId="0" fontId="33" fillId="0" borderId="2" xfId="0" applyNumberFormat="1" applyFont="1" applyBorder="1" applyAlignment="1">
      <alignment horizontal="center" vertical="center" wrapText="1"/>
    </xf>
    <xf numFmtId="1" fontId="33" fillId="0" borderId="2" xfId="0" applyNumberFormat="1" applyFont="1" applyBorder="1" applyAlignment="1">
      <alignment horizontal="center" vertical="center" wrapText="1"/>
    </xf>
    <xf numFmtId="6" fontId="33" fillId="0" borderId="2" xfId="0" applyNumberFormat="1" applyFont="1" applyBorder="1" applyAlignment="1">
      <alignment horizontal="center" vertical="center" wrapText="1"/>
    </xf>
    <xf numFmtId="6" fontId="33" fillId="0" borderId="2" xfId="0" applyNumberFormat="1" applyFont="1" applyBorder="1" applyAlignment="1">
      <alignment horizontal="right" vertical="center" wrapText="1"/>
    </xf>
    <xf numFmtId="0" fontId="33" fillId="0" borderId="2" xfId="0" applyNumberFormat="1" applyFont="1" applyBorder="1" applyAlignment="1">
      <alignment horizontal="center" vertical="center"/>
    </xf>
    <xf numFmtId="1" fontId="33" fillId="0" borderId="2" xfId="0" applyNumberFormat="1" applyFont="1" applyBorder="1" applyAlignment="1">
      <alignment horizontal="center" vertical="center"/>
    </xf>
    <xf numFmtId="0" fontId="33" fillId="0" borderId="2" xfId="0" applyFont="1" applyBorder="1" applyAlignment="1">
      <alignment vertical="center" wrapText="1"/>
    </xf>
    <xf numFmtId="0" fontId="37" fillId="0" borderId="2" xfId="0" applyFont="1" applyFill="1" applyBorder="1" applyAlignment="1">
      <alignment horizontal="center" vertical="center" wrapText="1"/>
    </xf>
    <xf numFmtId="0" fontId="41" fillId="0" borderId="2" xfId="27" applyFont="1" applyBorder="1" applyAlignment="1">
      <alignment horizontal="center" vertical="center" wrapText="1"/>
    </xf>
    <xf numFmtId="3" fontId="37" fillId="0" borderId="8" xfId="0" applyNumberFormat="1" applyFont="1" applyBorder="1" applyAlignment="1">
      <alignment horizontal="center" vertical="center" wrapText="1"/>
    </xf>
    <xf numFmtId="0" fontId="33" fillId="0" borderId="8" xfId="0" applyFont="1" applyBorder="1" applyAlignment="1">
      <alignment vertical="center" wrapText="1"/>
    </xf>
    <xf numFmtId="0" fontId="37" fillId="0" borderId="8" xfId="0" applyFont="1" applyFill="1" applyBorder="1" applyAlignment="1">
      <alignment horizontal="center" vertical="center" wrapText="1"/>
    </xf>
    <xf numFmtId="0" fontId="41" fillId="0" borderId="8" xfId="27" applyFont="1" applyBorder="1" applyAlignment="1">
      <alignment horizontal="center" vertical="center" wrapText="1"/>
    </xf>
    <xf numFmtId="0" fontId="33" fillId="0" borderId="0" xfId="0" applyFont="1" applyAlignment="1">
      <alignment horizontal="center" vertical="center"/>
    </xf>
    <xf numFmtId="0" fontId="33" fillId="0" borderId="11" xfId="0" applyFont="1" applyBorder="1" applyAlignment="1">
      <alignment horizontal="center" vertical="center" wrapText="1"/>
    </xf>
    <xf numFmtId="164" fontId="33" fillId="0" borderId="12" xfId="0" applyNumberFormat="1" applyFont="1" applyBorder="1" applyAlignment="1">
      <alignment horizontal="center" vertical="center"/>
    </xf>
    <xf numFmtId="0" fontId="3" fillId="0" borderId="19" xfId="0" applyFont="1" applyFill="1" applyBorder="1" applyAlignment="1">
      <alignment horizontal="center" vertical="center"/>
    </xf>
    <xf numFmtId="0" fontId="0" fillId="0" borderId="0" xfId="0" applyNumberFormat="1" applyAlignment="1">
      <alignment horizontal="center"/>
    </xf>
    <xf numFmtId="0" fontId="34" fillId="0" borderId="0" xfId="0" applyFont="1" applyFill="1" applyBorder="1" applyAlignment="1">
      <alignment horizontal="center" vertical="center" wrapText="1"/>
    </xf>
    <xf numFmtId="0" fontId="0" fillId="0" borderId="0" xfId="0" applyFill="1" applyBorder="1"/>
    <xf numFmtId="164" fontId="3" fillId="0" borderId="0" xfId="0" applyNumberFormat="1" applyFont="1" applyAlignment="1">
      <alignment horizontal="center" vertical="center"/>
    </xf>
    <xf numFmtId="164" fontId="38" fillId="0" borderId="2" xfId="3" applyNumberFormat="1" applyFont="1" applyFill="1" applyBorder="1" applyAlignment="1">
      <alignment horizontal="center" vertical="center"/>
    </xf>
    <xf numFmtId="164" fontId="3" fillId="0" borderId="2" xfId="0" applyNumberFormat="1" applyFont="1" applyBorder="1" applyAlignment="1">
      <alignment horizontal="center" vertical="center" wrapText="1"/>
    </xf>
    <xf numFmtId="0" fontId="0" fillId="0" borderId="0" xfId="0" applyNumberFormat="1" applyAlignment="1">
      <alignment horizontal="center"/>
    </xf>
    <xf numFmtId="164" fontId="0" fillId="0" borderId="2" xfId="0" applyNumberFormat="1" applyFill="1" applyBorder="1" applyAlignment="1">
      <alignment horizontal="center" vertical="center"/>
    </xf>
    <xf numFmtId="164" fontId="10" fillId="0" borderId="2" xfId="0" applyNumberFormat="1" applyFont="1" applyBorder="1" applyAlignment="1">
      <alignment horizontal="center" vertical="center"/>
    </xf>
    <xf numFmtId="164" fontId="33" fillId="3" borderId="2" xfId="0" applyNumberFormat="1" applyFont="1" applyFill="1" applyBorder="1" applyAlignment="1">
      <alignment horizontal="center" vertical="center" wrapText="1"/>
    </xf>
    <xf numFmtId="164" fontId="3" fillId="3" borderId="2" xfId="0" applyNumberFormat="1" applyFont="1" applyFill="1" applyBorder="1" applyAlignment="1">
      <alignment horizontal="center" vertical="center" wrapText="1"/>
    </xf>
    <xf numFmtId="0" fontId="44" fillId="0" borderId="2" xfId="0" applyFont="1" applyBorder="1" applyAlignment="1">
      <alignment horizontal="center" vertical="center" wrapText="1"/>
    </xf>
    <xf numFmtId="0" fontId="44" fillId="0" borderId="8" xfId="0" applyFont="1" applyBorder="1" applyAlignment="1">
      <alignment horizontal="center" vertical="center" wrapText="1"/>
    </xf>
    <xf numFmtId="0" fontId="35" fillId="0" borderId="10" xfId="0" applyFont="1" applyBorder="1" applyAlignment="1">
      <alignment horizontal="center" vertical="center"/>
    </xf>
    <xf numFmtId="3" fontId="35" fillId="0" borderId="11" xfId="0" applyNumberFormat="1" applyFont="1" applyBorder="1" applyAlignment="1">
      <alignment horizontal="center" vertical="center"/>
    </xf>
    <xf numFmtId="164" fontId="0" fillId="0" borderId="0" xfId="0" applyNumberFormat="1"/>
    <xf numFmtId="3" fontId="0" fillId="0" borderId="0" xfId="0" applyNumberFormat="1"/>
    <xf numFmtId="0" fontId="42" fillId="0" borderId="0" xfId="0" applyFont="1"/>
    <xf numFmtId="3" fontId="42" fillId="0" borderId="0" xfId="0" applyNumberFormat="1" applyFont="1"/>
    <xf numFmtId="164" fontId="42" fillId="0" borderId="0" xfId="0" applyNumberFormat="1" applyFont="1"/>
    <xf numFmtId="3" fontId="3" fillId="0" borderId="0" xfId="0" applyNumberFormat="1" applyFont="1" applyAlignment="1">
      <alignment horizontal="center" vertical="center"/>
    </xf>
    <xf numFmtId="0" fontId="44" fillId="0" borderId="2" xfId="0" applyFont="1" applyBorder="1" applyAlignment="1">
      <alignment horizontal="left" vertical="center" wrapText="1"/>
    </xf>
    <xf numFmtId="8" fontId="44" fillId="0" borderId="2" xfId="0" applyNumberFormat="1" applyFont="1" applyBorder="1" applyAlignment="1">
      <alignment horizontal="center" vertical="center" wrapText="1"/>
    </xf>
    <xf numFmtId="0" fontId="45" fillId="0" borderId="2" xfId="3" applyNumberFormat="1" applyFont="1" applyFill="1" applyBorder="1" applyAlignment="1">
      <alignment horizontal="center" vertical="center" wrapText="1"/>
    </xf>
    <xf numFmtId="8" fontId="45" fillId="0" borderId="2" xfId="3" applyNumberFormat="1" applyFont="1" applyFill="1" applyBorder="1" applyAlignment="1">
      <alignment horizontal="center" vertical="center" wrapText="1"/>
    </xf>
    <xf numFmtId="8" fontId="35" fillId="0" borderId="2" xfId="0" applyNumberFormat="1" applyFont="1" applyBorder="1" applyAlignment="1">
      <alignment horizontal="center" vertical="center"/>
    </xf>
    <xf numFmtId="8" fontId="44" fillId="0" borderId="2" xfId="2" applyNumberFormat="1" applyFont="1" applyFill="1" applyBorder="1" applyAlignment="1">
      <alignment horizontal="center" vertical="center" wrapText="1"/>
    </xf>
    <xf numFmtId="8" fontId="35" fillId="0" borderId="2" xfId="0" applyNumberFormat="1" applyFont="1" applyBorder="1" applyAlignment="1">
      <alignment horizontal="right" vertical="center"/>
    </xf>
    <xf numFmtId="8" fontId="35" fillId="0" borderId="3" xfId="0" applyNumberFormat="1" applyFont="1" applyBorder="1" applyAlignment="1">
      <alignment horizontal="center" vertical="center"/>
    </xf>
    <xf numFmtId="0" fontId="45" fillId="0" borderId="2" xfId="3" applyNumberFormat="1" applyFont="1" applyFill="1" applyBorder="1" applyAlignment="1">
      <alignment horizontal="center" vertical="center"/>
    </xf>
    <xf numFmtId="44" fontId="44" fillId="0" borderId="2" xfId="2" applyFont="1" applyFill="1" applyBorder="1" applyAlignment="1">
      <alignment horizontal="center" vertical="center" wrapText="1"/>
    </xf>
    <xf numFmtId="0" fontId="35" fillId="0" borderId="7" xfId="0" applyFont="1" applyBorder="1" applyAlignment="1">
      <alignment horizontal="center" vertical="center" wrapText="1"/>
    </xf>
    <xf numFmtId="0" fontId="44" fillId="0" borderId="8" xfId="0" applyFont="1" applyBorder="1" applyAlignment="1">
      <alignment horizontal="left" vertical="center" wrapText="1"/>
    </xf>
    <xf numFmtId="0" fontId="45" fillId="0" borderId="8" xfId="3" applyNumberFormat="1" applyFont="1" applyFill="1" applyBorder="1" applyAlignment="1">
      <alignment horizontal="center" vertical="center" wrapText="1"/>
    </xf>
    <xf numFmtId="44" fontId="44" fillId="0" borderId="8" xfId="2" applyFont="1" applyFill="1" applyBorder="1" applyAlignment="1">
      <alignment horizontal="center" vertical="center" wrapText="1"/>
    </xf>
    <xf numFmtId="8" fontId="35" fillId="0" borderId="8" xfId="0" applyNumberFormat="1" applyFont="1" applyBorder="1" applyAlignment="1">
      <alignment horizontal="right" vertical="center"/>
    </xf>
    <xf numFmtId="8" fontId="35" fillId="0" borderId="8" xfId="0" applyNumberFormat="1" applyFont="1" applyBorder="1" applyAlignment="1">
      <alignment horizontal="center" vertical="center"/>
    </xf>
    <xf numFmtId="8" fontId="35" fillId="0" borderId="9" xfId="0" applyNumberFormat="1" applyFont="1" applyBorder="1" applyAlignment="1">
      <alignment horizontal="center" vertical="center"/>
    </xf>
    <xf numFmtId="3" fontId="35" fillId="0" borderId="0" xfId="0" applyNumberFormat="1" applyFont="1"/>
    <xf numFmtId="4" fontId="35" fillId="0" borderId="0" xfId="0" applyNumberFormat="1" applyFont="1"/>
    <xf numFmtId="8" fontId="35" fillId="0" borderId="12" xfId="0" applyNumberFormat="1" applyFont="1" applyBorder="1" applyAlignment="1">
      <alignment horizontal="center" vertical="center" wrapText="1"/>
    </xf>
    <xf numFmtId="8" fontId="35" fillId="0" borderId="14" xfId="0" applyNumberFormat="1" applyFont="1" applyBorder="1" applyAlignment="1">
      <alignment horizontal="right" vertical="center"/>
    </xf>
    <xf numFmtId="8" fontId="35" fillId="0" borderId="13" xfId="0" applyNumberFormat="1" applyFont="1" applyBorder="1" applyAlignment="1">
      <alignment horizontal="center" vertical="center"/>
    </xf>
    <xf numFmtId="49" fontId="0" fillId="0" borderId="0" xfId="0" applyNumberFormat="1"/>
    <xf numFmtId="0" fontId="0" fillId="0" borderId="0" xfId="0" applyNumberFormat="1"/>
    <xf numFmtId="0" fontId="0" fillId="0" borderId="0" xfId="0"/>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left" vertical="center" wrapText="1"/>
    </xf>
    <xf numFmtId="6" fontId="3" fillId="0" borderId="2" xfId="0" applyNumberFormat="1" applyFont="1" applyBorder="1" applyAlignment="1">
      <alignment horizontal="center" vertical="center" wrapText="1"/>
    </xf>
    <xf numFmtId="0" fontId="10" fillId="11" borderId="2" xfId="0" applyFont="1" applyFill="1" applyBorder="1" applyAlignment="1">
      <alignment horizontal="left" vertical="center" wrapText="1"/>
    </xf>
    <xf numFmtId="0" fontId="3" fillId="3" borderId="2" xfId="0" applyFont="1" applyFill="1" applyBorder="1" applyAlignment="1">
      <alignment horizontal="center"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wrapText="1"/>
    </xf>
    <xf numFmtId="0" fontId="3" fillId="0" borderId="8" xfId="0" applyFont="1" applyBorder="1" applyAlignment="1">
      <alignment horizontal="left" vertical="center" wrapText="1"/>
    </xf>
    <xf numFmtId="0" fontId="3" fillId="0" borderId="2" xfId="0" applyFont="1" applyBorder="1" applyAlignment="1">
      <alignment vertical="center" wrapText="1"/>
    </xf>
    <xf numFmtId="0" fontId="3" fillId="0" borderId="8" xfId="0" applyFont="1" applyBorder="1" applyAlignment="1">
      <alignment vertical="center" wrapText="1"/>
    </xf>
    <xf numFmtId="0" fontId="3" fillId="0" borderId="0" xfId="0" applyFont="1" applyAlignment="1">
      <alignment vertical="center" wrapText="1"/>
    </xf>
    <xf numFmtId="0" fontId="3" fillId="3" borderId="2" xfId="0" applyNumberFormat="1" applyFont="1" applyFill="1" applyBorder="1" applyAlignment="1">
      <alignment horizontal="center" vertical="center" wrapText="1"/>
    </xf>
    <xf numFmtId="0" fontId="3" fillId="0" borderId="2" xfId="0" applyNumberFormat="1" applyFont="1" applyBorder="1" applyAlignment="1">
      <alignment horizontal="center" vertical="center" wrapText="1"/>
    </xf>
    <xf numFmtId="0" fontId="3" fillId="0" borderId="2" xfId="0" applyNumberFormat="1" applyFont="1" applyBorder="1" applyAlignment="1">
      <alignment horizontal="center" vertical="center"/>
    </xf>
    <xf numFmtId="0" fontId="3" fillId="0" borderId="8" xfId="0" applyNumberFormat="1" applyFont="1" applyBorder="1" applyAlignment="1">
      <alignment horizontal="center" vertical="center"/>
    </xf>
    <xf numFmtId="164" fontId="3" fillId="3" borderId="2" xfId="0" applyNumberFormat="1" applyFont="1" applyFill="1" applyBorder="1" applyAlignment="1">
      <alignment horizontal="right" vertical="center"/>
    </xf>
    <xf numFmtId="164" fontId="3" fillId="0" borderId="2" xfId="0" applyNumberFormat="1" applyFont="1" applyBorder="1" applyAlignment="1">
      <alignment horizontal="right" vertical="center" wrapText="1"/>
    </xf>
    <xf numFmtId="8" fontId="3" fillId="0" borderId="2" xfId="0" applyNumberFormat="1" applyFont="1" applyBorder="1" applyAlignment="1">
      <alignment horizontal="right" vertical="center" wrapText="1"/>
    </xf>
    <xf numFmtId="164" fontId="3" fillId="0" borderId="2" xfId="0" applyNumberFormat="1" applyFont="1" applyBorder="1" applyAlignment="1">
      <alignment horizontal="right" vertical="center"/>
    </xf>
    <xf numFmtId="164" fontId="3" fillId="0" borderId="3" xfId="0" applyNumberFormat="1" applyFont="1" applyBorder="1" applyAlignment="1">
      <alignment horizontal="center" vertical="center"/>
    </xf>
    <xf numFmtId="0" fontId="3" fillId="0" borderId="8" xfId="0" applyFont="1" applyBorder="1" applyAlignment="1">
      <alignment horizontal="center" vertical="center"/>
    </xf>
    <xf numFmtId="164" fontId="3" fillId="0" borderId="8" xfId="0" applyNumberFormat="1" applyFont="1" applyBorder="1" applyAlignment="1">
      <alignment horizontal="right" vertical="center"/>
    </xf>
    <xf numFmtId="164" fontId="3" fillId="0" borderId="2" xfId="0" applyNumberFormat="1" applyFont="1" applyBorder="1" applyAlignment="1">
      <alignment horizontal="center" vertical="center"/>
    </xf>
    <xf numFmtId="164" fontId="3" fillId="0" borderId="8" xfId="0" applyNumberFormat="1" applyFont="1" applyBorder="1" applyAlignment="1">
      <alignment horizontal="center" vertical="center"/>
    </xf>
    <xf numFmtId="164" fontId="3" fillId="0" borderId="9" xfId="0" applyNumberFormat="1" applyFont="1" applyBorder="1" applyAlignment="1">
      <alignment horizontal="center" vertical="center"/>
    </xf>
    <xf numFmtId="0" fontId="3" fillId="3" borderId="8"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6" fillId="0" borderId="10" xfId="0" applyFont="1" applyBorder="1" applyAlignment="1">
      <alignment horizontal="center" vertical="center"/>
    </xf>
    <xf numFmtId="3" fontId="46" fillId="0" borderId="11" xfId="0" applyNumberFormat="1" applyFont="1" applyBorder="1" applyAlignment="1">
      <alignment horizontal="center" vertical="center"/>
    </xf>
    <xf numFmtId="0" fontId="46" fillId="0" borderId="11" xfId="0" applyFont="1" applyBorder="1" applyAlignment="1">
      <alignment horizontal="center" vertical="center" wrapText="1"/>
    </xf>
    <xf numFmtId="164" fontId="46" fillId="0" borderId="13" xfId="0" applyNumberFormat="1" applyFont="1" applyBorder="1" applyAlignment="1">
      <alignment horizontal="center" vertical="center"/>
    </xf>
    <xf numFmtId="164" fontId="0" fillId="0" borderId="0" xfId="0" applyNumberFormat="1" applyAlignment="1">
      <alignment horizontal="center"/>
    </xf>
    <xf numFmtId="0" fontId="4" fillId="0" borderId="0" xfId="0" applyFont="1" applyAlignment="1">
      <alignment horizontal="center" vertical="center" wrapText="1"/>
    </xf>
    <xf numFmtId="0" fontId="3" fillId="0" borderId="0" xfId="0" applyFont="1" applyAlignment="1">
      <alignment vertical="center"/>
    </xf>
    <xf numFmtId="0" fontId="3" fillId="0" borderId="0" xfId="0" applyFont="1" applyAlignment="1">
      <alignment horizontal="right" vertical="center"/>
    </xf>
    <xf numFmtId="0" fontId="3" fillId="12" borderId="1" xfId="0" applyFont="1" applyFill="1" applyBorder="1" applyAlignment="1">
      <alignment horizontal="center" vertical="center"/>
    </xf>
    <xf numFmtId="0" fontId="3" fillId="12" borderId="2" xfId="0" applyFont="1" applyFill="1" applyBorder="1" applyAlignment="1">
      <alignment horizontal="center" vertical="center" wrapText="1"/>
    </xf>
    <xf numFmtId="0" fontId="3" fillId="12" borderId="2" xfId="0" applyFont="1" applyFill="1" applyBorder="1" applyAlignment="1">
      <alignment horizontal="center" vertical="center"/>
    </xf>
    <xf numFmtId="0" fontId="3" fillId="12" borderId="2" xfId="0" applyFont="1" applyFill="1" applyBorder="1" applyAlignment="1">
      <alignment vertical="center" wrapText="1"/>
    </xf>
    <xf numFmtId="0" fontId="10" fillId="13" borderId="2" xfId="0" applyFont="1" applyFill="1" applyBorder="1" applyAlignment="1">
      <alignment horizontal="left" vertical="center" wrapText="1"/>
    </xf>
    <xf numFmtId="0" fontId="3" fillId="12" borderId="2" xfId="0" applyNumberFormat="1" applyFont="1" applyFill="1" applyBorder="1" applyAlignment="1">
      <alignment horizontal="center" vertical="center" wrapText="1"/>
    </xf>
    <xf numFmtId="164" fontId="3" fillId="12" borderId="2" xfId="0" applyNumberFormat="1" applyFont="1" applyFill="1" applyBorder="1" applyAlignment="1">
      <alignment horizontal="right" vertical="center" wrapText="1"/>
    </xf>
    <xf numFmtId="164" fontId="3" fillId="12" borderId="2" xfId="0" applyNumberFormat="1" applyFont="1" applyFill="1" applyBorder="1" applyAlignment="1">
      <alignment horizontal="center" vertical="center"/>
    </xf>
    <xf numFmtId="164" fontId="3" fillId="12" borderId="3" xfId="0" applyNumberFormat="1" applyFont="1" applyFill="1" applyBorder="1" applyAlignment="1">
      <alignment horizontal="center" vertical="center"/>
    </xf>
    <xf numFmtId="0" fontId="3" fillId="12" borderId="0" xfId="0" applyFont="1" applyFill="1" applyAlignment="1">
      <alignment horizontal="center" vertical="center"/>
    </xf>
    <xf numFmtId="0" fontId="3" fillId="12" borderId="2" xfId="0" applyFont="1" applyFill="1" applyBorder="1" applyAlignment="1">
      <alignment horizontal="left" vertical="center" wrapText="1"/>
    </xf>
    <xf numFmtId="6" fontId="3" fillId="12" borderId="2" xfId="0" applyNumberFormat="1" applyFont="1" applyFill="1" applyBorder="1" applyAlignment="1">
      <alignment horizontal="center" vertical="center" wrapText="1"/>
    </xf>
    <xf numFmtId="0" fontId="3" fillId="12" borderId="2" xfId="0" applyNumberFormat="1" applyFont="1" applyFill="1" applyBorder="1" applyAlignment="1">
      <alignment horizontal="center" vertical="center"/>
    </xf>
    <xf numFmtId="164" fontId="3" fillId="12" borderId="2" xfId="0" applyNumberFormat="1" applyFont="1" applyFill="1" applyBorder="1" applyAlignment="1">
      <alignment horizontal="right" vertical="center"/>
    </xf>
    <xf numFmtId="164" fontId="3" fillId="12" borderId="0" xfId="0" applyNumberFormat="1" applyFont="1" applyFill="1" applyAlignment="1">
      <alignment horizontal="center" vertical="center"/>
    </xf>
    <xf numFmtId="1" fontId="2" fillId="2" borderId="0" xfId="0" applyNumberFormat="1" applyFont="1" applyFill="1" applyBorder="1" applyAlignment="1">
      <alignment horizontal="center" vertical="center"/>
    </xf>
    <xf numFmtId="1" fontId="3" fillId="0" borderId="0" xfId="0" applyNumberFormat="1" applyFont="1" applyBorder="1" applyAlignment="1">
      <alignment horizontal="center" vertical="center"/>
    </xf>
    <xf numFmtId="1" fontId="4" fillId="2" borderId="0" xfId="0" applyNumberFormat="1" applyFont="1" applyFill="1" applyBorder="1" applyAlignment="1">
      <alignment horizontal="center" vertical="center" wrapText="1"/>
    </xf>
    <xf numFmtId="1" fontId="3" fillId="12" borderId="0" xfId="0" applyNumberFormat="1" applyFont="1" applyFill="1" applyBorder="1" applyAlignment="1">
      <alignment horizontal="center" vertical="center"/>
    </xf>
    <xf numFmtId="1" fontId="46" fillId="0" borderId="0" xfId="0" applyNumberFormat="1" applyFont="1" applyBorder="1" applyAlignment="1">
      <alignment horizontal="center" vertical="center"/>
    </xf>
    <xf numFmtId="1" fontId="3" fillId="0" borderId="0" xfId="0" applyNumberFormat="1" applyFont="1" applyAlignment="1">
      <alignment horizontal="center" vertical="center"/>
    </xf>
    <xf numFmtId="0" fontId="47" fillId="14" borderId="0" xfId="0" applyFont="1" applyFill="1" applyAlignment="1">
      <alignment horizontal="center" vertical="center"/>
    </xf>
    <xf numFmtId="3" fontId="47" fillId="14" borderId="0" xfId="0" applyNumberFormat="1" applyFont="1" applyFill="1" applyAlignment="1">
      <alignment horizontal="center" vertical="center"/>
    </xf>
    <xf numFmtId="0" fontId="47" fillId="14" borderId="0" xfId="0" applyFont="1" applyFill="1" applyAlignment="1">
      <alignment horizontal="right" vertical="center"/>
    </xf>
    <xf numFmtId="164" fontId="47" fillId="14" borderId="0" xfId="0" applyNumberFormat="1" applyFont="1" applyFill="1" applyAlignment="1">
      <alignment horizontal="center" vertical="center"/>
    </xf>
    <xf numFmtId="49" fontId="47" fillId="14" borderId="0" xfId="0" applyNumberFormat="1" applyFont="1" applyFill="1" applyAlignment="1">
      <alignment horizontal="center" vertical="center" wrapText="1"/>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49" fillId="14" borderId="0" xfId="0" applyFont="1" applyFill="1" applyAlignment="1">
      <alignment horizontal="right"/>
    </xf>
    <xf numFmtId="0" fontId="50" fillId="0" borderId="0" xfId="0" applyFont="1"/>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3" fillId="2" borderId="16" xfId="0" applyFont="1" applyFill="1" applyBorder="1" applyAlignment="1">
      <alignment horizontal="center" vertical="center"/>
    </xf>
    <xf numFmtId="0" fontId="43" fillId="2" borderId="17" xfId="0" applyFont="1" applyFill="1" applyBorder="1" applyAlignment="1">
      <alignment horizontal="center" vertical="center"/>
    </xf>
    <xf numFmtId="0" fontId="43" fillId="2" borderId="18" xfId="0" applyFont="1" applyFill="1" applyBorder="1" applyAlignment="1">
      <alignment horizontal="center" vertical="center"/>
    </xf>
    <xf numFmtId="0" fontId="35" fillId="0" borderId="16" xfId="0" applyFont="1" applyBorder="1" applyAlignment="1">
      <alignment horizontal="center" vertical="center"/>
    </xf>
    <xf numFmtId="0" fontId="35" fillId="0" borderId="17" xfId="0" applyFont="1" applyBorder="1" applyAlignment="1">
      <alignment horizontal="center" vertical="center"/>
    </xf>
    <xf numFmtId="0" fontId="35" fillId="0" borderId="18" xfId="0" applyFont="1" applyBorder="1" applyAlignment="1">
      <alignment horizontal="center" vertical="center"/>
    </xf>
    <xf numFmtId="0" fontId="36" fillId="2" borderId="1" xfId="0" applyFont="1" applyFill="1" applyBorder="1" applyAlignment="1">
      <alignment horizontal="center" vertical="center"/>
    </xf>
    <xf numFmtId="0" fontId="36" fillId="2" borderId="2" xfId="0" applyFont="1" applyFill="1" applyBorder="1" applyAlignment="1">
      <alignment horizontal="center" vertical="center"/>
    </xf>
    <xf numFmtId="0" fontId="36" fillId="2" borderId="3" xfId="0" applyFont="1" applyFill="1" applyBorder="1" applyAlignment="1">
      <alignment horizontal="center" vertical="center"/>
    </xf>
    <xf numFmtId="0" fontId="33" fillId="0" borderId="2" xfId="0" applyFont="1" applyBorder="1" applyAlignment="1">
      <alignment horizontal="center" vertical="center"/>
    </xf>
    <xf numFmtId="0" fontId="33" fillId="0" borderId="3" xfId="0" applyFont="1" applyBorder="1" applyAlignment="1">
      <alignment horizontal="center" vertic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30" fillId="2" borderId="1" xfId="0" applyFont="1" applyFill="1" applyBorder="1" applyAlignment="1">
      <alignment horizontal="center" vertical="center"/>
    </xf>
    <xf numFmtId="0" fontId="30" fillId="2" borderId="2" xfId="0" applyFont="1" applyFill="1" applyBorder="1" applyAlignment="1">
      <alignment horizontal="center" vertical="center"/>
    </xf>
    <xf numFmtId="0" fontId="30" fillId="2" borderId="3" xfId="0" applyFont="1" applyFill="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33" fillId="2" borderId="2" xfId="0" applyFont="1" applyFill="1" applyBorder="1" applyAlignment="1">
      <alignment horizontal="center" vertical="center"/>
    </xf>
    <xf numFmtId="164" fontId="49" fillId="14" borderId="0" xfId="0" applyNumberFormat="1" applyFont="1" applyFill="1" applyAlignment="1">
      <alignment horizontal="center"/>
    </xf>
    <xf numFmtId="164" fontId="49" fillId="15" borderId="0" xfId="0" applyNumberFormat="1" applyFont="1" applyFill="1" applyAlignment="1">
      <alignment horizontal="center"/>
    </xf>
    <xf numFmtId="0" fontId="48" fillId="14" borderId="0" xfId="0" applyNumberFormat="1" applyFont="1" applyFill="1" applyAlignment="1">
      <alignment horizontal="center"/>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cellXfs>
  <cellStyles count="28">
    <cellStyle name="Accent" xfId="5" xr:uid="{E821DA2D-2055-4463-BA8F-CE7B887BCE56}"/>
    <cellStyle name="Accent 1" xfId="6" xr:uid="{ECD163B6-27F7-4260-9730-6E517F5B00A3}"/>
    <cellStyle name="Accent 2" xfId="7" xr:uid="{56509F96-4616-4AC8-A2AC-9AD2448DB5F9}"/>
    <cellStyle name="Accent 3" xfId="8" xr:uid="{82FC628B-19E3-49C1-BE89-7810883E162F}"/>
    <cellStyle name="Bad" xfId="9" xr:uid="{A087DF1D-D9DC-46D7-BB65-5C6A7D76E962}"/>
    <cellStyle name="Error" xfId="10" xr:uid="{C968AF41-BA42-49FC-8286-0001E5971A78}"/>
    <cellStyle name="Excel Built-in Normal" xfId="4" xr:uid="{B2B654D8-F294-471C-9AF9-27863F36DB34}"/>
    <cellStyle name="Footnote" xfId="11" xr:uid="{69C1115E-D88F-48F9-8B4D-9A6B5CB4934E}"/>
    <cellStyle name="Good" xfId="12" xr:uid="{E58DB2B1-EBAC-40CB-BFE6-B325B2A6F87C}"/>
    <cellStyle name="Heading" xfId="13" xr:uid="{D87C163C-F3E7-4633-9748-107AC468056F}"/>
    <cellStyle name="Heading (user)" xfId="14" xr:uid="{7606BBDF-50C1-4213-AF7E-0DA4D16B9CA5}"/>
    <cellStyle name="Heading 1" xfId="15" xr:uid="{6C179F06-53E1-4C57-A89F-6E061912A88D}"/>
    <cellStyle name="Heading 2" xfId="16" xr:uid="{7D486A91-DB12-41F3-99D8-1C6820C6FF7D}"/>
    <cellStyle name="Heading1" xfId="17" xr:uid="{2D20CAF5-57CB-4CD8-A8D7-BFFB3EA4F0C9}"/>
    <cellStyle name="Hyperlink" xfId="18" xr:uid="{EA5B529F-A9E0-46F6-B5FA-47B98714E393}"/>
    <cellStyle name="Neutral" xfId="19" xr:uid="{6BD1499A-E7F1-4E45-9B90-DBFD418A3607}"/>
    <cellStyle name="Normale" xfId="0" builtinId="0"/>
    <cellStyle name="Normale 2" xfId="3" xr:uid="{B56CC5B5-A7A9-4A3F-A62C-768060DA9AC0}"/>
    <cellStyle name="Normale 2 2" xfId="1" xr:uid="{5E53C4CA-8763-4B4C-8361-DF70C237E0CF}"/>
    <cellStyle name="Normale 2 3" xfId="27" xr:uid="{27AF3DDE-D2B6-44EC-B271-A08914D2A3EE}"/>
    <cellStyle name="Note" xfId="20" xr:uid="{643FA335-B288-441F-B080-A2E469856D25}"/>
    <cellStyle name="Result" xfId="21" xr:uid="{5D341A40-E41D-40AC-83AB-8313977E2403}"/>
    <cellStyle name="Result (user)" xfId="22" xr:uid="{17397F53-1B72-4CCA-BCB6-D6E66086DD08}"/>
    <cellStyle name="Result2" xfId="23" xr:uid="{0093FEB1-15B0-48D5-A889-50A7165951D3}"/>
    <cellStyle name="Status" xfId="24" xr:uid="{69D2C67D-A11C-4668-8052-1E8E3F44CC26}"/>
    <cellStyle name="Text" xfId="25" xr:uid="{D514A933-DC31-4AA0-BF4A-A32D066CE5BA}"/>
    <cellStyle name="Valuta 2" xfId="2" xr:uid="{00000000-0005-0000-0000-000030000000}"/>
    <cellStyle name="Warning" xfId="26" xr:uid="{E87C1ADB-A0AD-40F2-B4F2-F015FE9D343E}"/>
  </cellStyles>
  <dxfs count="72">
    <dxf>
      <numFmt numFmtId="164" formatCode="#,##0.00\ &quot;€&quot;"/>
    </dxf>
    <dxf>
      <numFmt numFmtId="164" formatCode="#,##0.00\ &quot;€&quot;"/>
    </dxf>
    <dxf>
      <numFmt numFmtId="164" formatCode="#,##0.00\ &quot;€&quot;"/>
    </dxf>
    <dxf>
      <numFmt numFmtId="164" formatCode="#,##0.00\ &quot;€&quot;"/>
    </dxf>
    <dxf>
      <numFmt numFmtId="164" formatCode="#,##0.00\ &quot;€&quot;"/>
    </dxf>
    <dxf>
      <numFmt numFmtId="164" formatCode="#,##0.00\ &quot;€&quot;"/>
    </dxf>
    <dxf>
      <numFmt numFmtId="3" formatCode="#,##0"/>
    </dxf>
    <dxf>
      <numFmt numFmtId="3" formatCode="#,##0"/>
    </dxf>
    <dxf>
      <numFmt numFmtId="164" formatCode="#,##0.00\ &quot;€&quot;"/>
    </dxf>
    <dxf>
      <numFmt numFmtId="164" formatCode="#,##0.00\ &quot;€&quot;"/>
    </dxf>
    <dxf>
      <numFmt numFmtId="164" formatCode="#,##0.00\ &quot;€&quot;"/>
    </dxf>
    <dxf>
      <numFmt numFmtId="164" formatCode="#,##0.00\ &quot;€&quot;"/>
    </dxf>
    <dxf>
      <numFmt numFmtId="164" formatCode="#,##0.00\ &quot;€&quot;"/>
    </dxf>
    <dxf>
      <numFmt numFmtId="164" formatCode="#,##0.00\ &quot;€&quot;"/>
    </dxf>
    <dxf>
      <numFmt numFmtId="3" formatCode="#,##0"/>
    </dxf>
    <dxf>
      <numFmt numFmtId="3" formatCode="#,##0"/>
    </dxf>
    <dxf>
      <numFmt numFmtId="164" formatCode="#,##0.00\ &quot;€&quot;"/>
    </dxf>
    <dxf>
      <numFmt numFmtId="164" formatCode="#,##0.00\ &quot;€&quot;"/>
    </dxf>
    <dxf>
      <numFmt numFmtId="164" formatCode="#,##0.00\ &quot;€&quot;"/>
    </dxf>
    <dxf>
      <numFmt numFmtId="164" formatCode="#,##0.00\ &quot;€&quot;"/>
    </dxf>
    <dxf>
      <numFmt numFmtId="164" formatCode="#,##0.00\ &quot;€&quot;"/>
    </dxf>
    <dxf>
      <numFmt numFmtId="164" formatCode="#,##0.00\ &quot;€&quot;"/>
    </dxf>
    <dxf>
      <numFmt numFmtId="3" formatCode="#,##0"/>
    </dxf>
    <dxf>
      <numFmt numFmtId="3" formatCode="#,##0"/>
    </dxf>
    <dxf>
      <numFmt numFmtId="164" formatCode="#,##0.00\ &quot;€&quot;"/>
    </dxf>
    <dxf>
      <numFmt numFmtId="164" formatCode="#,##0.00\ &quot;€&quot;"/>
    </dxf>
    <dxf>
      <numFmt numFmtId="164" formatCode="#,##0.00\ &quot;€&quot;"/>
    </dxf>
    <dxf>
      <numFmt numFmtId="164" formatCode="#,##0.00\ &quot;€&quot;"/>
    </dxf>
    <dxf>
      <numFmt numFmtId="164" formatCode="#,##0.00\ &quot;€&quot;"/>
    </dxf>
    <dxf>
      <numFmt numFmtId="164" formatCode="#,##0.00\ &quot;€&quot;"/>
    </dxf>
    <dxf>
      <numFmt numFmtId="3" formatCode="#,##0"/>
    </dxf>
    <dxf>
      <numFmt numFmtId="3" formatCode="#,##0"/>
    </dxf>
    <dxf>
      <numFmt numFmtId="164" formatCode="#,##0.00\ &quot;€&quot;"/>
    </dxf>
    <dxf>
      <numFmt numFmtId="164" formatCode="#,##0.00\ &quot;€&quot;"/>
    </dxf>
    <dxf>
      <numFmt numFmtId="164" formatCode="#,##0.00\ &quot;€&quot;"/>
    </dxf>
    <dxf>
      <numFmt numFmtId="164" formatCode="#,##0.00\ &quot;€&quot;"/>
    </dxf>
    <dxf>
      <numFmt numFmtId="164" formatCode="#,##0.00\ &quot;€&quot;"/>
    </dxf>
    <dxf>
      <numFmt numFmtId="164" formatCode="#,##0.00\ &quot;€&quot;"/>
    </dxf>
    <dxf>
      <numFmt numFmtId="3" formatCode="#,##0"/>
    </dxf>
    <dxf>
      <numFmt numFmtId="3" formatCode="#,##0"/>
    </dxf>
    <dxf>
      <numFmt numFmtId="164" formatCode="#,##0.00\ &quot;€&quot;"/>
    </dxf>
    <dxf>
      <numFmt numFmtId="164" formatCode="#,##0.00\ &quot;€&quot;"/>
    </dxf>
    <dxf>
      <numFmt numFmtId="164" formatCode="#,##0.00\ &quot;€&quot;"/>
    </dxf>
    <dxf>
      <numFmt numFmtId="164" formatCode="#,##0.00\ &quot;€&quot;"/>
    </dxf>
    <dxf>
      <numFmt numFmtId="164" formatCode="#,##0.00\ &quot;€&quot;"/>
    </dxf>
    <dxf>
      <numFmt numFmtId="164" formatCode="#,##0.00\ &quot;€&quot;"/>
    </dxf>
    <dxf>
      <numFmt numFmtId="3" formatCode="#,##0"/>
    </dxf>
    <dxf>
      <numFmt numFmtId="3" formatCode="#,##0"/>
    </dxf>
    <dxf>
      <numFmt numFmtId="164" formatCode="#,##0.00\ &quot;€&quot;"/>
    </dxf>
    <dxf>
      <numFmt numFmtId="164" formatCode="#,##0.00\ &quot;€&quot;"/>
    </dxf>
    <dxf>
      <numFmt numFmtId="164" formatCode="#,##0.00\ &quot;€&quot;"/>
    </dxf>
    <dxf>
      <numFmt numFmtId="164" formatCode="#,##0.00\ &quot;€&quot;"/>
    </dxf>
    <dxf>
      <numFmt numFmtId="164" formatCode="#,##0.00\ &quot;€&quot;"/>
    </dxf>
    <dxf>
      <numFmt numFmtId="164" formatCode="#,##0.00\ &quot;€&quot;"/>
    </dxf>
    <dxf>
      <numFmt numFmtId="3" formatCode="#,##0"/>
    </dxf>
    <dxf>
      <numFmt numFmtId="3" formatCode="#,##0"/>
    </dxf>
    <dxf>
      <numFmt numFmtId="164" formatCode="#,##0.00\ &quot;€&quot;"/>
    </dxf>
    <dxf>
      <numFmt numFmtId="164" formatCode="#,##0.00\ &quot;€&quot;"/>
    </dxf>
    <dxf>
      <numFmt numFmtId="164" formatCode="#,##0.00\ &quot;€&quot;"/>
    </dxf>
    <dxf>
      <numFmt numFmtId="164" formatCode="#,##0.00\ &quot;€&quot;"/>
    </dxf>
    <dxf>
      <numFmt numFmtId="164" formatCode="#,##0.00\ &quot;€&quot;"/>
    </dxf>
    <dxf>
      <numFmt numFmtId="164" formatCode="#,##0.00\ &quot;€&quot;"/>
    </dxf>
    <dxf>
      <numFmt numFmtId="3" formatCode="#,##0"/>
    </dxf>
    <dxf>
      <numFmt numFmtId="3" formatCode="#,##0"/>
    </dxf>
    <dxf>
      <numFmt numFmtId="164" formatCode="#,##0.00\ &quot;€&quot;"/>
    </dxf>
    <dxf>
      <numFmt numFmtId="164" formatCode="#,##0.00\ &quot;€&quot;"/>
    </dxf>
    <dxf>
      <numFmt numFmtId="164" formatCode="#,##0.00\ &quot;€&quot;"/>
    </dxf>
    <dxf>
      <numFmt numFmtId="164" formatCode="#,##0.00\ &quot;€&quot;"/>
    </dxf>
    <dxf>
      <numFmt numFmtId="164" formatCode="#,##0.00\ &quot;€&quot;"/>
    </dxf>
    <dxf>
      <numFmt numFmtId="164" formatCode="#,##0.00\ &quot;€&quot;"/>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t-IT"/>
        </a:p>
      </c:txPr>
    </c:title>
    <c:autoTitleDeleted val="0"/>
    <c:plotArea>
      <c:layout>
        <c:manualLayout>
          <c:layoutTarget val="inner"/>
          <c:xMode val="edge"/>
          <c:yMode val="edge"/>
          <c:x val="0.47686143413417204"/>
          <c:y val="0.17171296296296298"/>
          <c:w val="0.44943032577216224"/>
          <c:h val="0.72088764946048411"/>
        </c:manualLayout>
      </c:layout>
      <c:barChart>
        <c:barDir val="bar"/>
        <c:grouping val="clustered"/>
        <c:varyColors val="0"/>
        <c:ser>
          <c:idx val="0"/>
          <c:order val="0"/>
          <c:tx>
            <c:strRef>
              <c:f>TOTALI!$B$11</c:f>
              <c:strCache>
                <c:ptCount val="1"/>
                <c:pt idx="0">
                  <c:v>RICHIESTA</c:v>
                </c:pt>
              </c:strCache>
            </c:strRef>
          </c:tx>
          <c:spPr>
            <a:solidFill>
              <a:schemeClr val="accent1"/>
            </a:solidFill>
            <a:ln>
              <a:noFill/>
            </a:ln>
            <a:effectLst/>
          </c:spPr>
          <c:invertIfNegative val="0"/>
          <c:cat>
            <c:strRef>
              <c:f>TOTALI!$A$12:$A$22</c:f>
              <c:strCache>
                <c:ptCount val="11"/>
                <c:pt idx="0">
                  <c:v>N. Sistemi fab. Quadriennale ASL Bari</c:v>
                </c:pt>
                <c:pt idx="1">
                  <c:v>N. Sistemi fab. Quadriennale ASL BAT</c:v>
                </c:pt>
                <c:pt idx="2">
                  <c:v>N. Sistemi fab. Quadriennale ASL Brindisi</c:v>
                </c:pt>
                <c:pt idx="3">
                  <c:v>N. Sistemi fab. Quadriennale ASL Foggia</c:v>
                </c:pt>
                <c:pt idx="4">
                  <c:v>N. Sistemi fab. Quadriennale ASL Lecce</c:v>
                </c:pt>
                <c:pt idx="5">
                  <c:v>N. Sistemi fab. Quadriennale ASL Taranto</c:v>
                </c:pt>
                <c:pt idx="6">
                  <c:v>N. Sistemi fab. Quadriennale Az.Osp Foggia</c:v>
                </c:pt>
                <c:pt idx="7">
                  <c:v>N. Sistemi fab. Quadriennale Università Foggia</c:v>
                </c:pt>
                <c:pt idx="8">
                  <c:v>N. Sistemi fab. Quadriennale Policlinico Bari</c:v>
                </c:pt>
                <c:pt idx="9">
                  <c:v>N. Sistemi fab. Quadriennale IRCCS De Bellis di Castellana Grotte</c:v>
                </c:pt>
                <c:pt idx="10">
                  <c:v>N. Sistemi fab. Quadriennale IRCCS Giovanni Paolo II Bari</c:v>
                </c:pt>
              </c:strCache>
            </c:strRef>
          </c:cat>
          <c:val>
            <c:numRef>
              <c:f>TOTALI!$B$12:$B$22</c:f>
              <c:numCache>
                <c:formatCode>#,##0</c:formatCode>
                <c:ptCount val="11"/>
                <c:pt idx="0">
                  <c:v>5900</c:v>
                </c:pt>
                <c:pt idx="1">
                  <c:v>5370</c:v>
                </c:pt>
                <c:pt idx="2">
                  <c:v>8500</c:v>
                </c:pt>
                <c:pt idx="3">
                  <c:v>14650</c:v>
                </c:pt>
                <c:pt idx="4">
                  <c:v>7000</c:v>
                </c:pt>
                <c:pt idx="5">
                  <c:v>3140</c:v>
                </c:pt>
                <c:pt idx="6">
                  <c:v>4870</c:v>
                </c:pt>
                <c:pt idx="7">
                  <c:v>8100</c:v>
                </c:pt>
                <c:pt idx="8">
                  <c:v>5050</c:v>
                </c:pt>
                <c:pt idx="9">
                  <c:v>0</c:v>
                </c:pt>
                <c:pt idx="10">
                  <c:v>0</c:v>
                </c:pt>
              </c:numCache>
            </c:numRef>
          </c:val>
          <c:extLst>
            <c:ext xmlns:c16="http://schemas.microsoft.com/office/drawing/2014/chart" uri="{C3380CC4-5D6E-409C-BE32-E72D297353CC}">
              <c16:uniqueId val="{00000000-1AD5-4C03-8011-531D90FFB5DE}"/>
            </c:ext>
          </c:extLst>
        </c:ser>
        <c:dLbls>
          <c:showLegendKey val="0"/>
          <c:showVal val="0"/>
          <c:showCatName val="0"/>
          <c:showSerName val="0"/>
          <c:showPercent val="0"/>
          <c:showBubbleSize val="0"/>
        </c:dLbls>
        <c:gapWidth val="182"/>
        <c:axId val="1158130943"/>
        <c:axId val="1272392367"/>
      </c:barChart>
      <c:catAx>
        <c:axId val="115813094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272392367"/>
        <c:crosses val="autoZero"/>
        <c:auto val="1"/>
        <c:lblAlgn val="ctr"/>
        <c:lblOffset val="100"/>
        <c:noMultiLvlLbl val="0"/>
      </c:catAx>
      <c:valAx>
        <c:axId val="1272392367"/>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15813094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t-IT"/>
        </a:p>
      </c:txPr>
    </c:title>
    <c:autoTitleDeleted val="0"/>
    <c:plotArea>
      <c:layout/>
      <c:barChart>
        <c:barDir val="bar"/>
        <c:grouping val="clustered"/>
        <c:varyColors val="0"/>
        <c:ser>
          <c:idx val="0"/>
          <c:order val="0"/>
          <c:tx>
            <c:strRef>
              <c:f>TOTALI!$B$27</c:f>
              <c:strCache>
                <c:ptCount val="1"/>
                <c:pt idx="0">
                  <c:v>RICHIESTA</c:v>
                </c:pt>
              </c:strCache>
            </c:strRef>
          </c:tx>
          <c:spPr>
            <a:solidFill>
              <a:schemeClr val="accent1"/>
            </a:solidFill>
            <a:ln>
              <a:noFill/>
            </a:ln>
            <a:effectLst/>
          </c:spPr>
          <c:invertIfNegative val="0"/>
          <c:cat>
            <c:strRef>
              <c:f>TOTALI!$A$28:$A$38</c:f>
              <c:strCache>
                <c:ptCount val="11"/>
                <c:pt idx="0">
                  <c:v>N. Sistemi fab. Quadriennale ASL Bari</c:v>
                </c:pt>
                <c:pt idx="1">
                  <c:v>N. Sistemi fab. Quadriennale ASL BAT</c:v>
                </c:pt>
                <c:pt idx="2">
                  <c:v>N. Sistemi fab. Quadriennale ASL Brindisi</c:v>
                </c:pt>
                <c:pt idx="3">
                  <c:v>N. Sistemi fab. Quadriennale ASL Foggia</c:v>
                </c:pt>
                <c:pt idx="4">
                  <c:v>N. Sistemi fab. Quadriennale ASL Lecce</c:v>
                </c:pt>
                <c:pt idx="5">
                  <c:v>N. Sistemi fab. Quadriennale ASL Taranto</c:v>
                </c:pt>
                <c:pt idx="6">
                  <c:v>N. Sistemi fab. Quadriennale Az.Osp Foggia</c:v>
                </c:pt>
                <c:pt idx="7">
                  <c:v>N. Sistemi fab. Quadriennale Università Foggia</c:v>
                </c:pt>
                <c:pt idx="8">
                  <c:v>N. Sistemi fab. Quadriennale Policlinico Bari</c:v>
                </c:pt>
                <c:pt idx="9">
                  <c:v>N. Sistemi fab. Quadriennale IRCCS De Bellis di Castellana Grotte</c:v>
                </c:pt>
                <c:pt idx="10">
                  <c:v>N. Sistemi fab. Quadriennale IRCCS Giovanni Paolo II Bari</c:v>
                </c:pt>
              </c:strCache>
            </c:strRef>
          </c:cat>
          <c:val>
            <c:numRef>
              <c:f>TOTALI!$B$28:$B$38</c:f>
              <c:numCache>
                <c:formatCode>#,##0</c:formatCode>
                <c:ptCount val="11"/>
                <c:pt idx="0">
                  <c:v>12500</c:v>
                </c:pt>
                <c:pt idx="1">
                  <c:v>10010</c:v>
                </c:pt>
                <c:pt idx="2">
                  <c:v>19700</c:v>
                </c:pt>
                <c:pt idx="3">
                  <c:v>17750</c:v>
                </c:pt>
                <c:pt idx="4">
                  <c:v>36000</c:v>
                </c:pt>
                <c:pt idx="5">
                  <c:v>8285</c:v>
                </c:pt>
                <c:pt idx="6">
                  <c:v>15545</c:v>
                </c:pt>
                <c:pt idx="7">
                  <c:v>15160</c:v>
                </c:pt>
                <c:pt idx="8">
                  <c:v>4640</c:v>
                </c:pt>
                <c:pt idx="9">
                  <c:v>0</c:v>
                </c:pt>
                <c:pt idx="10">
                  <c:v>0</c:v>
                </c:pt>
              </c:numCache>
            </c:numRef>
          </c:val>
          <c:extLst>
            <c:ext xmlns:c16="http://schemas.microsoft.com/office/drawing/2014/chart" uri="{C3380CC4-5D6E-409C-BE32-E72D297353CC}">
              <c16:uniqueId val="{00000000-846E-459E-A7F1-65C9B524E56B}"/>
            </c:ext>
          </c:extLst>
        </c:ser>
        <c:dLbls>
          <c:showLegendKey val="0"/>
          <c:showVal val="0"/>
          <c:showCatName val="0"/>
          <c:showSerName val="0"/>
          <c:showPercent val="0"/>
          <c:showBubbleSize val="0"/>
        </c:dLbls>
        <c:gapWidth val="182"/>
        <c:axId val="1275880495"/>
        <c:axId val="1277478575"/>
      </c:barChart>
      <c:catAx>
        <c:axId val="127588049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277478575"/>
        <c:crosses val="autoZero"/>
        <c:auto val="1"/>
        <c:lblAlgn val="ctr"/>
        <c:lblOffset val="100"/>
        <c:noMultiLvlLbl val="0"/>
      </c:catAx>
      <c:valAx>
        <c:axId val="1277478575"/>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27588049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t-IT"/>
        </a:p>
      </c:txPr>
    </c:title>
    <c:autoTitleDeleted val="0"/>
    <c:plotArea>
      <c:layout/>
      <c:barChart>
        <c:barDir val="bar"/>
        <c:grouping val="clustered"/>
        <c:varyColors val="0"/>
        <c:ser>
          <c:idx val="0"/>
          <c:order val="0"/>
          <c:tx>
            <c:strRef>
              <c:f>TOTALI!$B$43</c:f>
              <c:strCache>
                <c:ptCount val="1"/>
                <c:pt idx="0">
                  <c:v>RICHIESTA</c:v>
                </c:pt>
              </c:strCache>
            </c:strRef>
          </c:tx>
          <c:spPr>
            <a:solidFill>
              <a:schemeClr val="accent1"/>
            </a:solidFill>
            <a:ln>
              <a:noFill/>
            </a:ln>
            <a:effectLst/>
          </c:spPr>
          <c:invertIfNegative val="0"/>
          <c:cat>
            <c:strRef>
              <c:f>TOTALI!$A$44:$A$54</c:f>
              <c:strCache>
                <c:ptCount val="11"/>
                <c:pt idx="0">
                  <c:v>N. Sistemi fab. Quadriennale ASL Bari</c:v>
                </c:pt>
                <c:pt idx="1">
                  <c:v>N. Sistemi fab. Quadriennale ASL BAT</c:v>
                </c:pt>
                <c:pt idx="2">
                  <c:v>N. Sistemi fab. Quadriennale ASL Brindisi</c:v>
                </c:pt>
                <c:pt idx="3">
                  <c:v>N. Sistemi fab. Quadriennale ASL Foggia</c:v>
                </c:pt>
                <c:pt idx="4">
                  <c:v>N. Sistemi fab. Quadriennale ASL Lecce</c:v>
                </c:pt>
                <c:pt idx="5">
                  <c:v>N. Sistemi fab. Quadriennale ASL Taranto</c:v>
                </c:pt>
                <c:pt idx="6">
                  <c:v>N. Sistemi fab. Quadriennale Az.Osp Foggia</c:v>
                </c:pt>
                <c:pt idx="7">
                  <c:v>N. Sistemi fab. Quadriennale Università Foggia</c:v>
                </c:pt>
                <c:pt idx="8">
                  <c:v>N. Sistemi fab. Quadriennale Policlinico Bari</c:v>
                </c:pt>
                <c:pt idx="9">
                  <c:v>N. Sistemi fab. Quadriennale IRCCS De Bellis di Castellana Grotte</c:v>
                </c:pt>
                <c:pt idx="10">
                  <c:v>N. Sistemi fab. Quadriennale IRCCS Giovanni Paolo II Bari</c:v>
                </c:pt>
              </c:strCache>
            </c:strRef>
          </c:cat>
          <c:val>
            <c:numRef>
              <c:f>TOTALI!$B$44:$B$54</c:f>
              <c:numCache>
                <c:formatCode>#,##0</c:formatCode>
                <c:ptCount val="11"/>
                <c:pt idx="0">
                  <c:v>7300</c:v>
                </c:pt>
                <c:pt idx="1">
                  <c:v>1845</c:v>
                </c:pt>
                <c:pt idx="2">
                  <c:v>7900</c:v>
                </c:pt>
                <c:pt idx="3">
                  <c:v>6870</c:v>
                </c:pt>
                <c:pt idx="4">
                  <c:v>5700</c:v>
                </c:pt>
                <c:pt idx="5">
                  <c:v>2075</c:v>
                </c:pt>
                <c:pt idx="6">
                  <c:v>7320</c:v>
                </c:pt>
                <c:pt idx="7">
                  <c:v>1530</c:v>
                </c:pt>
                <c:pt idx="8">
                  <c:v>1675</c:v>
                </c:pt>
                <c:pt idx="9">
                  <c:v>0</c:v>
                </c:pt>
                <c:pt idx="10">
                  <c:v>0</c:v>
                </c:pt>
              </c:numCache>
            </c:numRef>
          </c:val>
          <c:extLst>
            <c:ext xmlns:c16="http://schemas.microsoft.com/office/drawing/2014/chart" uri="{C3380CC4-5D6E-409C-BE32-E72D297353CC}">
              <c16:uniqueId val="{00000000-619A-4CDC-BB39-3D38A644B5A1}"/>
            </c:ext>
          </c:extLst>
        </c:ser>
        <c:dLbls>
          <c:showLegendKey val="0"/>
          <c:showVal val="0"/>
          <c:showCatName val="0"/>
          <c:showSerName val="0"/>
          <c:showPercent val="0"/>
          <c:showBubbleSize val="0"/>
        </c:dLbls>
        <c:gapWidth val="182"/>
        <c:axId val="1271100911"/>
        <c:axId val="1271983135"/>
      </c:barChart>
      <c:catAx>
        <c:axId val="127110091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271983135"/>
        <c:crosses val="autoZero"/>
        <c:auto val="1"/>
        <c:lblAlgn val="ctr"/>
        <c:lblOffset val="100"/>
        <c:noMultiLvlLbl val="0"/>
      </c:catAx>
      <c:valAx>
        <c:axId val="1271983135"/>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27110091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t-IT"/>
        </a:p>
      </c:txPr>
    </c:title>
    <c:autoTitleDeleted val="0"/>
    <c:plotArea>
      <c:layout/>
      <c:barChart>
        <c:barDir val="bar"/>
        <c:grouping val="clustered"/>
        <c:varyColors val="0"/>
        <c:ser>
          <c:idx val="0"/>
          <c:order val="0"/>
          <c:tx>
            <c:strRef>
              <c:f>TOTALI!$B$60</c:f>
              <c:strCache>
                <c:ptCount val="1"/>
                <c:pt idx="0">
                  <c:v>RICHIESTA</c:v>
                </c:pt>
              </c:strCache>
            </c:strRef>
          </c:tx>
          <c:spPr>
            <a:solidFill>
              <a:schemeClr val="accent1"/>
            </a:solidFill>
            <a:ln>
              <a:noFill/>
            </a:ln>
            <a:effectLst/>
          </c:spPr>
          <c:invertIfNegative val="0"/>
          <c:cat>
            <c:strRef>
              <c:f>TOTALI!$A$61:$A$71</c:f>
              <c:strCache>
                <c:ptCount val="11"/>
                <c:pt idx="0">
                  <c:v>N. Sistemi fab. Quadriennale ASL Bari</c:v>
                </c:pt>
                <c:pt idx="1">
                  <c:v>N. Sistemi fab. Quadriennale ASL BAT</c:v>
                </c:pt>
                <c:pt idx="2">
                  <c:v>N. Sistemi fab. Quadriennale ASL Brindisi</c:v>
                </c:pt>
                <c:pt idx="3">
                  <c:v>N. Sistemi fab. Quadriennale ASL Foggia</c:v>
                </c:pt>
                <c:pt idx="4">
                  <c:v>N. Sistemi fab. Quadriennale ASL Lecce</c:v>
                </c:pt>
                <c:pt idx="5">
                  <c:v>N. Sistemi fab. Quadriennale ASL Taranto</c:v>
                </c:pt>
                <c:pt idx="6">
                  <c:v>N. Sistemi fab. Quadriennale Az.Osp Foggia</c:v>
                </c:pt>
                <c:pt idx="7">
                  <c:v>N. Sistemi fab. Quadriennale Università Foggia</c:v>
                </c:pt>
                <c:pt idx="8">
                  <c:v>N. Sistemi fab. Quadriennale Policlinico Bari</c:v>
                </c:pt>
                <c:pt idx="9">
                  <c:v>N. Sistemi fab. Quadriennale IRCCS De Bellis di Castellana Grotte</c:v>
                </c:pt>
                <c:pt idx="10">
                  <c:v>N. Sistemi fab. Quadriennale IRCCS Giovanni Paolo II Bari</c:v>
                </c:pt>
              </c:strCache>
            </c:strRef>
          </c:cat>
          <c:val>
            <c:numRef>
              <c:f>TOTALI!$B$61:$B$71</c:f>
              <c:numCache>
                <c:formatCode>#,##0</c:formatCode>
                <c:ptCount val="11"/>
                <c:pt idx="0">
                  <c:v>131400</c:v>
                </c:pt>
                <c:pt idx="1">
                  <c:v>39300</c:v>
                </c:pt>
                <c:pt idx="2">
                  <c:v>39660</c:v>
                </c:pt>
                <c:pt idx="3">
                  <c:v>57690</c:v>
                </c:pt>
                <c:pt idx="4">
                  <c:v>74180</c:v>
                </c:pt>
                <c:pt idx="5">
                  <c:v>26000</c:v>
                </c:pt>
                <c:pt idx="6">
                  <c:v>47730</c:v>
                </c:pt>
                <c:pt idx="7">
                  <c:v>41970</c:v>
                </c:pt>
                <c:pt idx="8">
                  <c:v>30970</c:v>
                </c:pt>
                <c:pt idx="9">
                  <c:v>0</c:v>
                </c:pt>
                <c:pt idx="10">
                  <c:v>0</c:v>
                </c:pt>
              </c:numCache>
            </c:numRef>
          </c:val>
          <c:extLst>
            <c:ext xmlns:c16="http://schemas.microsoft.com/office/drawing/2014/chart" uri="{C3380CC4-5D6E-409C-BE32-E72D297353CC}">
              <c16:uniqueId val="{00000000-01E5-4A30-8BAA-547D6FA6D713}"/>
            </c:ext>
          </c:extLst>
        </c:ser>
        <c:dLbls>
          <c:showLegendKey val="0"/>
          <c:showVal val="0"/>
          <c:showCatName val="0"/>
          <c:showSerName val="0"/>
          <c:showPercent val="0"/>
          <c:showBubbleSize val="0"/>
        </c:dLbls>
        <c:gapWidth val="182"/>
        <c:axId val="1428605375"/>
        <c:axId val="1272389871"/>
      </c:barChart>
      <c:catAx>
        <c:axId val="142860537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272389871"/>
        <c:crosses val="autoZero"/>
        <c:auto val="1"/>
        <c:lblAlgn val="ctr"/>
        <c:lblOffset val="100"/>
        <c:noMultiLvlLbl val="0"/>
      </c:catAx>
      <c:valAx>
        <c:axId val="127238987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42860537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t-IT"/>
        </a:p>
      </c:txPr>
    </c:title>
    <c:autoTitleDeleted val="0"/>
    <c:plotArea>
      <c:layout/>
      <c:barChart>
        <c:barDir val="bar"/>
        <c:grouping val="clustered"/>
        <c:varyColors val="0"/>
        <c:ser>
          <c:idx val="0"/>
          <c:order val="0"/>
          <c:tx>
            <c:strRef>
              <c:f>TOTALI!$B$77</c:f>
              <c:strCache>
                <c:ptCount val="1"/>
                <c:pt idx="0">
                  <c:v>RICHIESTA</c:v>
                </c:pt>
              </c:strCache>
            </c:strRef>
          </c:tx>
          <c:spPr>
            <a:solidFill>
              <a:schemeClr val="accent1"/>
            </a:solidFill>
            <a:ln>
              <a:noFill/>
            </a:ln>
            <a:effectLst/>
          </c:spPr>
          <c:invertIfNegative val="0"/>
          <c:cat>
            <c:strRef>
              <c:f>TOTALI!$A$78:$A$88</c:f>
              <c:strCache>
                <c:ptCount val="11"/>
                <c:pt idx="0">
                  <c:v>N. Sistemi fab. Quadriennale ASL Bari</c:v>
                </c:pt>
                <c:pt idx="1">
                  <c:v>N. Sistemi fab. Quadriennale ASL BAT</c:v>
                </c:pt>
                <c:pt idx="2">
                  <c:v>N. Sistemi fab. Quadriennale ASL Brindisi</c:v>
                </c:pt>
                <c:pt idx="3">
                  <c:v>N. Sistemi fab. Quadriennale ASL Foggia</c:v>
                </c:pt>
                <c:pt idx="4">
                  <c:v>N. Sistemi fab. Quadriennale ASL Lecce</c:v>
                </c:pt>
                <c:pt idx="5">
                  <c:v>N. Sistemi fab. Quadriennale ASL Taranto</c:v>
                </c:pt>
                <c:pt idx="6">
                  <c:v>N. Sistemi fab. Quadriennale Az.Osp Foggia</c:v>
                </c:pt>
                <c:pt idx="7">
                  <c:v>N. Sistemi fab. Quadriennale Università Foggia</c:v>
                </c:pt>
                <c:pt idx="8">
                  <c:v>N. Sistemi fab. Quadriennale Policlinico Bari</c:v>
                </c:pt>
                <c:pt idx="9">
                  <c:v>N. Sistemi fab. Quadriennale IRCCS De Bellis di Castellana Grotte</c:v>
                </c:pt>
                <c:pt idx="10">
                  <c:v>N. Sistemi fab. Quadriennale IRCCS Giovanni Paolo II Bari</c:v>
                </c:pt>
              </c:strCache>
            </c:strRef>
          </c:cat>
          <c:val>
            <c:numRef>
              <c:f>TOTALI!$B$78:$B$88</c:f>
              <c:numCache>
                <c:formatCode>#,##0</c:formatCode>
                <c:ptCount val="11"/>
                <c:pt idx="0">
                  <c:v>79100</c:v>
                </c:pt>
                <c:pt idx="1">
                  <c:v>36920</c:v>
                </c:pt>
                <c:pt idx="2">
                  <c:v>47920</c:v>
                </c:pt>
                <c:pt idx="3">
                  <c:v>50480</c:v>
                </c:pt>
                <c:pt idx="4">
                  <c:v>120000</c:v>
                </c:pt>
                <c:pt idx="5">
                  <c:v>35930</c:v>
                </c:pt>
                <c:pt idx="6">
                  <c:v>54650</c:v>
                </c:pt>
                <c:pt idx="7">
                  <c:v>32290</c:v>
                </c:pt>
                <c:pt idx="8">
                  <c:v>46850</c:v>
                </c:pt>
                <c:pt idx="9">
                  <c:v>0</c:v>
                </c:pt>
                <c:pt idx="10">
                  <c:v>0</c:v>
                </c:pt>
              </c:numCache>
            </c:numRef>
          </c:val>
          <c:extLst>
            <c:ext xmlns:c16="http://schemas.microsoft.com/office/drawing/2014/chart" uri="{C3380CC4-5D6E-409C-BE32-E72D297353CC}">
              <c16:uniqueId val="{00000000-9DA6-4630-9E08-A155FAE97E2F}"/>
            </c:ext>
          </c:extLst>
        </c:ser>
        <c:dLbls>
          <c:showLegendKey val="0"/>
          <c:showVal val="0"/>
          <c:showCatName val="0"/>
          <c:showSerName val="0"/>
          <c:showPercent val="0"/>
          <c:showBubbleSize val="0"/>
        </c:dLbls>
        <c:gapWidth val="182"/>
        <c:axId val="1500323215"/>
        <c:axId val="1425221055"/>
      </c:barChart>
      <c:catAx>
        <c:axId val="150032321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425221055"/>
        <c:crosses val="autoZero"/>
        <c:auto val="1"/>
        <c:lblAlgn val="ctr"/>
        <c:lblOffset val="100"/>
        <c:noMultiLvlLbl val="0"/>
      </c:catAx>
      <c:valAx>
        <c:axId val="1425221055"/>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50032321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t-IT"/>
        </a:p>
      </c:txPr>
    </c:title>
    <c:autoTitleDeleted val="0"/>
    <c:plotArea>
      <c:layout/>
      <c:barChart>
        <c:barDir val="bar"/>
        <c:grouping val="clustered"/>
        <c:varyColors val="0"/>
        <c:ser>
          <c:idx val="0"/>
          <c:order val="0"/>
          <c:tx>
            <c:strRef>
              <c:f>TOTALI!$B$94</c:f>
              <c:strCache>
                <c:ptCount val="1"/>
                <c:pt idx="0">
                  <c:v>RICHIESTA</c:v>
                </c:pt>
              </c:strCache>
            </c:strRef>
          </c:tx>
          <c:spPr>
            <a:solidFill>
              <a:schemeClr val="accent1"/>
            </a:solidFill>
            <a:ln>
              <a:noFill/>
            </a:ln>
            <a:effectLst/>
          </c:spPr>
          <c:invertIfNegative val="0"/>
          <c:cat>
            <c:strRef>
              <c:f>TOTALI!$A$95:$A$107</c:f>
              <c:strCache>
                <c:ptCount val="12"/>
                <c:pt idx="0">
                  <c:v>N. Sistemi fab. Quadriennale ASL Bari</c:v>
                </c:pt>
                <c:pt idx="1">
                  <c:v>N. Sistemi fab. Quadriennale ASL BAT</c:v>
                </c:pt>
                <c:pt idx="2">
                  <c:v>N. Sistemi fab. Quadriennale ASL Brindisi</c:v>
                </c:pt>
                <c:pt idx="3">
                  <c:v>N. Sistemi fab. Quadriennale ASL Foggia</c:v>
                </c:pt>
                <c:pt idx="4">
                  <c:v>N. Sistemi fab. Quadriennale ASL Lecce</c:v>
                </c:pt>
                <c:pt idx="5">
                  <c:v>N. Sistemi fab. Quadriennale ASL Taranto</c:v>
                </c:pt>
                <c:pt idx="6">
                  <c:v>N. Sistemi fab. Quadriennale Az.Osp Foggia</c:v>
                </c:pt>
                <c:pt idx="7">
                  <c:v>N. Sistemi fab. Quadriennale Università Foggia</c:v>
                </c:pt>
                <c:pt idx="8">
                  <c:v>N. Sistemi fab. Quadriennale Policlinico Bari</c:v>
                </c:pt>
                <c:pt idx="9">
                  <c:v>N. Sistemi fab. Quadriennale Giovanni XXIII</c:v>
                </c:pt>
                <c:pt idx="10">
                  <c:v>N. Sistemi fab. Quadriennale IRCCS De Bellis di Castellana Grotte</c:v>
                </c:pt>
                <c:pt idx="11">
                  <c:v>N. Sistemi fab. Quadriennale IRCCS Giovanni Paolo II Bari</c:v>
                </c:pt>
              </c:strCache>
            </c:strRef>
          </c:cat>
          <c:val>
            <c:numRef>
              <c:f>TOTALI!$B$95:$B$107</c:f>
              <c:numCache>
                <c:formatCode>#,##0</c:formatCode>
                <c:ptCount val="12"/>
                <c:pt idx="0">
                  <c:v>1221</c:v>
                </c:pt>
                <c:pt idx="1">
                  <c:v>35490</c:v>
                </c:pt>
                <c:pt idx="2">
                  <c:v>18840</c:v>
                </c:pt>
                <c:pt idx="3">
                  <c:v>12060</c:v>
                </c:pt>
                <c:pt idx="4">
                  <c:v>21000</c:v>
                </c:pt>
                <c:pt idx="5">
                  <c:v>8430</c:v>
                </c:pt>
                <c:pt idx="6">
                  <c:v>37300</c:v>
                </c:pt>
                <c:pt idx="7">
                  <c:v>6700</c:v>
                </c:pt>
                <c:pt idx="8">
                  <c:v>4370</c:v>
                </c:pt>
                <c:pt idx="9">
                  <c:v>3640</c:v>
                </c:pt>
                <c:pt idx="10">
                  <c:v>0</c:v>
                </c:pt>
                <c:pt idx="11">
                  <c:v>0</c:v>
                </c:pt>
              </c:numCache>
            </c:numRef>
          </c:val>
          <c:extLst>
            <c:ext xmlns:c16="http://schemas.microsoft.com/office/drawing/2014/chart" uri="{C3380CC4-5D6E-409C-BE32-E72D297353CC}">
              <c16:uniqueId val="{00000000-68FD-485F-AFE8-76D1BED763C6}"/>
            </c:ext>
          </c:extLst>
        </c:ser>
        <c:dLbls>
          <c:showLegendKey val="0"/>
          <c:showVal val="0"/>
          <c:showCatName val="0"/>
          <c:showSerName val="0"/>
          <c:showPercent val="0"/>
          <c:showBubbleSize val="0"/>
        </c:dLbls>
        <c:gapWidth val="182"/>
        <c:axId val="1425354271"/>
        <c:axId val="1270012703"/>
      </c:barChart>
      <c:catAx>
        <c:axId val="142535427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270012703"/>
        <c:crosses val="autoZero"/>
        <c:auto val="1"/>
        <c:lblAlgn val="ctr"/>
        <c:lblOffset val="100"/>
        <c:noMultiLvlLbl val="0"/>
      </c:catAx>
      <c:valAx>
        <c:axId val="1270012703"/>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42535427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t-IT"/>
        </a:p>
      </c:txPr>
    </c:title>
    <c:autoTitleDeleted val="0"/>
    <c:plotArea>
      <c:layout/>
      <c:barChart>
        <c:barDir val="bar"/>
        <c:grouping val="clustered"/>
        <c:varyColors val="0"/>
        <c:ser>
          <c:idx val="0"/>
          <c:order val="0"/>
          <c:tx>
            <c:strRef>
              <c:f>TOTALI!$B$112</c:f>
              <c:strCache>
                <c:ptCount val="1"/>
                <c:pt idx="0">
                  <c:v>RICHIESTA</c:v>
                </c:pt>
              </c:strCache>
            </c:strRef>
          </c:tx>
          <c:spPr>
            <a:solidFill>
              <a:schemeClr val="accent1"/>
            </a:solidFill>
            <a:ln>
              <a:noFill/>
            </a:ln>
            <a:effectLst/>
          </c:spPr>
          <c:invertIfNegative val="0"/>
          <c:cat>
            <c:strRef>
              <c:f>TOTALI!$A$113:$A$124</c:f>
              <c:strCache>
                <c:ptCount val="12"/>
                <c:pt idx="0">
                  <c:v>N. Sistemi fab. Quadriennale ASL Bari</c:v>
                </c:pt>
                <c:pt idx="1">
                  <c:v>N. Sistemi fab. Quadriennale ASL BAT</c:v>
                </c:pt>
                <c:pt idx="2">
                  <c:v>N. Sistemi fab. Quadriennale ASL Brindisi</c:v>
                </c:pt>
                <c:pt idx="3">
                  <c:v>N. Sistemi fab. Quadriennale ASL Foggia</c:v>
                </c:pt>
                <c:pt idx="4">
                  <c:v>N. Sistemi fab. Quadriennale ASL Lecce</c:v>
                </c:pt>
                <c:pt idx="5">
                  <c:v>N. Sistemi fab. Quadriennale ASL Taranto</c:v>
                </c:pt>
                <c:pt idx="6">
                  <c:v>N. Sistemi fab. Quadriennale Az.Osp Foggia</c:v>
                </c:pt>
                <c:pt idx="7">
                  <c:v>N. Sistemi fab. Quadriennale Università Foggia</c:v>
                </c:pt>
                <c:pt idx="8">
                  <c:v>N. Sistemi fab. Quadriennale Policlinico Bari</c:v>
                </c:pt>
                <c:pt idx="9">
                  <c:v>N. Sistemi fab. Quadriennale Giovanni XXIII</c:v>
                </c:pt>
                <c:pt idx="10">
                  <c:v>N. Sistemi fab. Quadriennale IRCCS De Bellis di Castellana Grotte</c:v>
                </c:pt>
                <c:pt idx="11">
                  <c:v>N. Sistemi fab. Quadriennale IRCCS Giovanni Paolo II Bari</c:v>
                </c:pt>
              </c:strCache>
            </c:strRef>
          </c:cat>
          <c:val>
            <c:numRef>
              <c:f>TOTALI!$B$113:$B$124</c:f>
              <c:numCache>
                <c:formatCode>#,##0</c:formatCode>
                <c:ptCount val="12"/>
                <c:pt idx="0">
                  <c:v>1680</c:v>
                </c:pt>
                <c:pt idx="1">
                  <c:v>870</c:v>
                </c:pt>
                <c:pt idx="2">
                  <c:v>2280</c:v>
                </c:pt>
                <c:pt idx="3">
                  <c:v>720</c:v>
                </c:pt>
                <c:pt idx="4">
                  <c:v>1936</c:v>
                </c:pt>
                <c:pt idx="5">
                  <c:v>2220</c:v>
                </c:pt>
                <c:pt idx="6">
                  <c:v>2230</c:v>
                </c:pt>
                <c:pt idx="7">
                  <c:v>760</c:v>
                </c:pt>
                <c:pt idx="8">
                  <c:v>6400</c:v>
                </c:pt>
                <c:pt idx="9">
                  <c:v>0</c:v>
                </c:pt>
                <c:pt idx="10">
                  <c:v>0</c:v>
                </c:pt>
                <c:pt idx="11">
                  <c:v>0</c:v>
                </c:pt>
              </c:numCache>
            </c:numRef>
          </c:val>
          <c:extLst>
            <c:ext xmlns:c16="http://schemas.microsoft.com/office/drawing/2014/chart" uri="{C3380CC4-5D6E-409C-BE32-E72D297353CC}">
              <c16:uniqueId val="{00000000-96E3-416F-A94D-33C1B4347D64}"/>
            </c:ext>
          </c:extLst>
        </c:ser>
        <c:dLbls>
          <c:showLegendKey val="0"/>
          <c:showVal val="0"/>
          <c:showCatName val="0"/>
          <c:showSerName val="0"/>
          <c:showPercent val="0"/>
          <c:showBubbleSize val="0"/>
        </c:dLbls>
        <c:gapWidth val="182"/>
        <c:axId val="1505124895"/>
        <c:axId val="1271981055"/>
      </c:barChart>
      <c:catAx>
        <c:axId val="150512489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271981055"/>
        <c:crosses val="autoZero"/>
        <c:auto val="1"/>
        <c:lblAlgn val="ctr"/>
        <c:lblOffset val="100"/>
        <c:noMultiLvlLbl val="0"/>
      </c:catAx>
      <c:valAx>
        <c:axId val="1271981055"/>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50512489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t-IT"/>
        </a:p>
      </c:txPr>
    </c:title>
    <c:autoTitleDeleted val="0"/>
    <c:plotArea>
      <c:layout/>
      <c:barChart>
        <c:barDir val="bar"/>
        <c:grouping val="clustered"/>
        <c:varyColors val="0"/>
        <c:ser>
          <c:idx val="0"/>
          <c:order val="0"/>
          <c:tx>
            <c:strRef>
              <c:f>TOTALI!$B$130</c:f>
              <c:strCache>
                <c:ptCount val="1"/>
                <c:pt idx="0">
                  <c:v>RICHIESTA</c:v>
                </c:pt>
              </c:strCache>
            </c:strRef>
          </c:tx>
          <c:spPr>
            <a:solidFill>
              <a:schemeClr val="accent1"/>
            </a:solidFill>
            <a:ln>
              <a:noFill/>
            </a:ln>
            <a:effectLst/>
          </c:spPr>
          <c:invertIfNegative val="0"/>
          <c:cat>
            <c:strRef>
              <c:f>TOTALI!$A$131:$A$142</c:f>
              <c:strCache>
                <c:ptCount val="12"/>
                <c:pt idx="0">
                  <c:v>N. Sistemi fab. Quadriennale ASL Bari</c:v>
                </c:pt>
                <c:pt idx="1">
                  <c:v>N. Sistemi fab. Quadriennale ASL BAT</c:v>
                </c:pt>
                <c:pt idx="2">
                  <c:v>N. Sistemi fab. Quadriennale ASL Brindisi</c:v>
                </c:pt>
                <c:pt idx="3">
                  <c:v>N. Sistemi fab. Quadriennale ASL Foggia</c:v>
                </c:pt>
                <c:pt idx="4">
                  <c:v>N. Sistemi fab. Quadriennale ASL Lecce</c:v>
                </c:pt>
                <c:pt idx="5">
                  <c:v>N. Sistemi fab. Quadriennale ASL Taranto</c:v>
                </c:pt>
                <c:pt idx="6">
                  <c:v>N. Sistemi fab. Quadriennale Az.Osp Foggia</c:v>
                </c:pt>
                <c:pt idx="7">
                  <c:v>N. Sistemi fab. Quadriennale Università Foggia</c:v>
                </c:pt>
                <c:pt idx="8">
                  <c:v>N. Sistemi fab. Quadriennale Policlinico Bari</c:v>
                </c:pt>
                <c:pt idx="9">
                  <c:v>N. Sistemi fab. Quadriennale Giovanni XXIII</c:v>
                </c:pt>
                <c:pt idx="10">
                  <c:v>N. Sistemi fab. Quadriennale IRCCS De Bellis di Castellana Grotte</c:v>
                </c:pt>
                <c:pt idx="11">
                  <c:v>N. Sistemi fab. Quadriennale IRCCS Giovanni Paolo II Bari</c:v>
                </c:pt>
              </c:strCache>
            </c:strRef>
          </c:cat>
          <c:val>
            <c:numRef>
              <c:f>TOTALI!$B$131:$B$142</c:f>
              <c:numCache>
                <c:formatCode>#,##0</c:formatCode>
                <c:ptCount val="12"/>
                <c:pt idx="0">
                  <c:v>66360</c:v>
                </c:pt>
                <c:pt idx="1">
                  <c:v>20740</c:v>
                </c:pt>
                <c:pt idx="2">
                  <c:v>13880</c:v>
                </c:pt>
                <c:pt idx="3">
                  <c:v>79300</c:v>
                </c:pt>
                <c:pt idx="4">
                  <c:v>51074</c:v>
                </c:pt>
                <c:pt idx="5">
                  <c:v>19810</c:v>
                </c:pt>
                <c:pt idx="6">
                  <c:v>36920</c:v>
                </c:pt>
                <c:pt idx="7">
                  <c:v>17145</c:v>
                </c:pt>
                <c:pt idx="8">
                  <c:v>12934</c:v>
                </c:pt>
                <c:pt idx="9">
                  <c:v>0</c:v>
                </c:pt>
                <c:pt idx="10">
                  <c:v>0</c:v>
                </c:pt>
                <c:pt idx="11">
                  <c:v>0</c:v>
                </c:pt>
              </c:numCache>
            </c:numRef>
          </c:val>
          <c:extLst>
            <c:ext xmlns:c16="http://schemas.microsoft.com/office/drawing/2014/chart" uri="{C3380CC4-5D6E-409C-BE32-E72D297353CC}">
              <c16:uniqueId val="{00000000-B4CE-4BA2-AD42-005DF10C791E}"/>
            </c:ext>
          </c:extLst>
        </c:ser>
        <c:dLbls>
          <c:showLegendKey val="0"/>
          <c:showVal val="0"/>
          <c:showCatName val="0"/>
          <c:showSerName val="0"/>
          <c:showPercent val="0"/>
          <c:showBubbleSize val="0"/>
        </c:dLbls>
        <c:gapWidth val="182"/>
        <c:axId val="1499634479"/>
        <c:axId val="1505114255"/>
      </c:barChart>
      <c:catAx>
        <c:axId val="1499634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505114255"/>
        <c:crosses val="autoZero"/>
        <c:auto val="1"/>
        <c:lblAlgn val="ctr"/>
        <c:lblOffset val="100"/>
        <c:noMultiLvlLbl val="0"/>
      </c:catAx>
      <c:valAx>
        <c:axId val="1505114255"/>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49963447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1152077865266845"/>
          <c:y val="3.240740740740740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t-IT"/>
        </a:p>
      </c:txPr>
    </c:title>
    <c:autoTitleDeleted val="0"/>
    <c:plotArea>
      <c:layout/>
      <c:barChart>
        <c:barDir val="bar"/>
        <c:grouping val="clustered"/>
        <c:varyColors val="0"/>
        <c:ser>
          <c:idx val="0"/>
          <c:order val="0"/>
          <c:tx>
            <c:strRef>
              <c:f>TOTALI!$B$148</c:f>
              <c:strCache>
                <c:ptCount val="1"/>
                <c:pt idx="0">
                  <c:v>RICHIESTA</c:v>
                </c:pt>
              </c:strCache>
            </c:strRef>
          </c:tx>
          <c:spPr>
            <a:solidFill>
              <a:schemeClr val="accent1"/>
            </a:solidFill>
            <a:ln>
              <a:noFill/>
            </a:ln>
            <a:effectLst/>
          </c:spPr>
          <c:invertIfNegative val="0"/>
          <c:cat>
            <c:strRef>
              <c:f>TOTALI!$A$149:$A$160</c:f>
              <c:strCache>
                <c:ptCount val="12"/>
                <c:pt idx="0">
                  <c:v>N. Sistemi fab. Quadriennale ASL Bari</c:v>
                </c:pt>
                <c:pt idx="1">
                  <c:v>N. Sistemi fab. Quadriennale ASL BAT</c:v>
                </c:pt>
                <c:pt idx="2">
                  <c:v>N. Sistemi fab. Quadriennale ASL Brindisi</c:v>
                </c:pt>
                <c:pt idx="3">
                  <c:v>N. Sistemi fab. Quadriennale ASL Foggia</c:v>
                </c:pt>
                <c:pt idx="4">
                  <c:v>N. Sistemi fab. Quadriennale ASL Lecce</c:v>
                </c:pt>
                <c:pt idx="5">
                  <c:v>N. Sistemi fab. Quadriennale ASL Taranto</c:v>
                </c:pt>
                <c:pt idx="6">
                  <c:v>N. Sistemi fab. Quadriennale Az.Osp Foggia</c:v>
                </c:pt>
                <c:pt idx="7">
                  <c:v>N. Sistemi fab. Quadriennale Università Foggia</c:v>
                </c:pt>
                <c:pt idx="8">
                  <c:v>N. Sistemi fab. Quadriennale Policlinico Bari</c:v>
                </c:pt>
                <c:pt idx="9">
                  <c:v>N. Sistemi fab. Quadriennale Giovanni XXIII</c:v>
                </c:pt>
                <c:pt idx="10">
                  <c:v>N. Sistemi fab. Quadriennale IRCCS De Bellis di Castellana Grotte</c:v>
                </c:pt>
                <c:pt idx="11">
                  <c:v>N. Sistemi fab. Quadriennale IRCCS Giovanni Paolo II Bari</c:v>
                </c:pt>
              </c:strCache>
            </c:strRef>
          </c:cat>
          <c:val>
            <c:numRef>
              <c:f>TOTALI!$B$149:$B$160</c:f>
              <c:numCache>
                <c:formatCode>#,##0</c:formatCode>
                <c:ptCount val="12"/>
                <c:pt idx="0">
                  <c:v>74400</c:v>
                </c:pt>
                <c:pt idx="1">
                  <c:v>21650</c:v>
                </c:pt>
                <c:pt idx="2">
                  <c:v>11670</c:v>
                </c:pt>
                <c:pt idx="3">
                  <c:v>25650</c:v>
                </c:pt>
                <c:pt idx="4">
                  <c:v>17400</c:v>
                </c:pt>
                <c:pt idx="5">
                  <c:v>17660</c:v>
                </c:pt>
                <c:pt idx="6">
                  <c:v>35250</c:v>
                </c:pt>
                <c:pt idx="7">
                  <c:v>24410</c:v>
                </c:pt>
                <c:pt idx="8">
                  <c:v>16860</c:v>
                </c:pt>
                <c:pt idx="9">
                  <c:v>0</c:v>
                </c:pt>
                <c:pt idx="10">
                  <c:v>0</c:v>
                </c:pt>
                <c:pt idx="11">
                  <c:v>0</c:v>
                </c:pt>
              </c:numCache>
            </c:numRef>
          </c:val>
          <c:extLst>
            <c:ext xmlns:c16="http://schemas.microsoft.com/office/drawing/2014/chart" uri="{C3380CC4-5D6E-409C-BE32-E72D297353CC}">
              <c16:uniqueId val="{00000000-1057-4473-BE5A-679FED30600D}"/>
            </c:ext>
          </c:extLst>
        </c:ser>
        <c:dLbls>
          <c:showLegendKey val="0"/>
          <c:showVal val="0"/>
          <c:showCatName val="0"/>
          <c:showSerName val="0"/>
          <c:showPercent val="0"/>
          <c:showBubbleSize val="0"/>
        </c:dLbls>
        <c:gapWidth val="182"/>
        <c:axId val="1500332415"/>
        <c:axId val="1271786639"/>
      </c:barChart>
      <c:catAx>
        <c:axId val="150033241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271786639"/>
        <c:crosses val="autoZero"/>
        <c:auto val="1"/>
        <c:lblAlgn val="ctr"/>
        <c:lblOffset val="100"/>
        <c:noMultiLvlLbl val="0"/>
      </c:catAx>
      <c:valAx>
        <c:axId val="1271786639"/>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50033241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image" Target="../media/image1.png"/><Relationship Id="rId4" Type="http://schemas.openxmlformats.org/officeDocument/2006/relationships/chart" Target="../charts/chart4.xml"/><Relationship Id="rId9"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190499</xdr:colOff>
      <xdr:row>1</xdr:row>
      <xdr:rowOff>47624</xdr:rowOff>
    </xdr:from>
    <xdr:to>
      <xdr:col>2</xdr:col>
      <xdr:colOff>547687</xdr:colOff>
      <xdr:row>7</xdr:row>
      <xdr:rowOff>23811</xdr:rowOff>
    </xdr:to>
    <xdr:pic>
      <xdr:nvPicPr>
        <xdr:cNvPr id="3" name="Immagine 2">
          <a:extLst>
            <a:ext uri="{FF2B5EF4-FFF2-40B4-BE49-F238E27FC236}">
              <a16:creationId xmlns:a16="http://schemas.microsoft.com/office/drawing/2014/main" id="{4D081B60-C0C2-48AE-B055-C29D387633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593" y="238124"/>
          <a:ext cx="1333500" cy="13335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370418</xdr:colOff>
      <xdr:row>9</xdr:row>
      <xdr:rowOff>78318</xdr:rowOff>
    </xdr:from>
    <xdr:to>
      <xdr:col>13</xdr:col>
      <xdr:colOff>31751</xdr:colOff>
      <xdr:row>23</xdr:row>
      <xdr:rowOff>154518</xdr:rowOff>
    </xdr:to>
    <xdr:graphicFrame macro="">
      <xdr:nvGraphicFramePr>
        <xdr:cNvPr id="3" name="Grafico 2">
          <a:extLst>
            <a:ext uri="{FF2B5EF4-FFF2-40B4-BE49-F238E27FC236}">
              <a16:creationId xmlns:a16="http://schemas.microsoft.com/office/drawing/2014/main" id="{2AE607DB-A7AF-4994-AF01-99E25FC58B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381001</xdr:colOff>
      <xdr:row>25</xdr:row>
      <xdr:rowOff>173567</xdr:rowOff>
    </xdr:from>
    <xdr:to>
      <xdr:col>13</xdr:col>
      <xdr:colOff>42334</xdr:colOff>
      <xdr:row>40</xdr:row>
      <xdr:rowOff>59267</xdr:rowOff>
    </xdr:to>
    <xdr:graphicFrame macro="">
      <xdr:nvGraphicFramePr>
        <xdr:cNvPr id="4" name="Grafico 3">
          <a:extLst>
            <a:ext uri="{FF2B5EF4-FFF2-40B4-BE49-F238E27FC236}">
              <a16:creationId xmlns:a16="http://schemas.microsoft.com/office/drawing/2014/main" id="{59C78A1E-CDB4-4061-9A5E-67075B28D56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391584</xdr:colOff>
      <xdr:row>41</xdr:row>
      <xdr:rowOff>110067</xdr:rowOff>
    </xdr:from>
    <xdr:to>
      <xdr:col>13</xdr:col>
      <xdr:colOff>52917</xdr:colOff>
      <xdr:row>55</xdr:row>
      <xdr:rowOff>186267</xdr:rowOff>
    </xdr:to>
    <xdr:graphicFrame macro="">
      <xdr:nvGraphicFramePr>
        <xdr:cNvPr id="5" name="Grafico 4">
          <a:extLst>
            <a:ext uri="{FF2B5EF4-FFF2-40B4-BE49-F238E27FC236}">
              <a16:creationId xmlns:a16="http://schemas.microsoft.com/office/drawing/2014/main" id="{E6CB1FC0-EEF4-4D75-8948-71B64DDECBD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402167</xdr:colOff>
      <xdr:row>58</xdr:row>
      <xdr:rowOff>88900</xdr:rowOff>
    </xdr:from>
    <xdr:to>
      <xdr:col>13</xdr:col>
      <xdr:colOff>63500</xdr:colOff>
      <xdr:row>72</xdr:row>
      <xdr:rowOff>165100</xdr:rowOff>
    </xdr:to>
    <xdr:graphicFrame macro="">
      <xdr:nvGraphicFramePr>
        <xdr:cNvPr id="6" name="Grafico 5">
          <a:extLst>
            <a:ext uri="{FF2B5EF4-FFF2-40B4-BE49-F238E27FC236}">
              <a16:creationId xmlns:a16="http://schemas.microsoft.com/office/drawing/2014/main" id="{DC57D491-BC34-44E9-ADD9-56842E1B62E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381001</xdr:colOff>
      <xdr:row>75</xdr:row>
      <xdr:rowOff>131233</xdr:rowOff>
    </xdr:from>
    <xdr:to>
      <xdr:col>13</xdr:col>
      <xdr:colOff>42334</xdr:colOff>
      <xdr:row>90</xdr:row>
      <xdr:rowOff>16933</xdr:rowOff>
    </xdr:to>
    <xdr:graphicFrame macro="">
      <xdr:nvGraphicFramePr>
        <xdr:cNvPr id="7" name="Grafico 6">
          <a:extLst>
            <a:ext uri="{FF2B5EF4-FFF2-40B4-BE49-F238E27FC236}">
              <a16:creationId xmlns:a16="http://schemas.microsoft.com/office/drawing/2014/main" id="{02A481C7-19E9-4114-BCCD-BA6FB4C4BBD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391584</xdr:colOff>
      <xdr:row>92</xdr:row>
      <xdr:rowOff>173567</xdr:rowOff>
    </xdr:from>
    <xdr:to>
      <xdr:col>13</xdr:col>
      <xdr:colOff>52917</xdr:colOff>
      <xdr:row>107</xdr:row>
      <xdr:rowOff>59267</xdr:rowOff>
    </xdr:to>
    <xdr:graphicFrame macro="">
      <xdr:nvGraphicFramePr>
        <xdr:cNvPr id="8" name="Grafico 7">
          <a:extLst>
            <a:ext uri="{FF2B5EF4-FFF2-40B4-BE49-F238E27FC236}">
              <a16:creationId xmlns:a16="http://schemas.microsoft.com/office/drawing/2014/main" id="{CC701AE4-FB34-414C-82BA-9F73CBE5FE9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444500</xdr:colOff>
      <xdr:row>110</xdr:row>
      <xdr:rowOff>152400</xdr:rowOff>
    </xdr:from>
    <xdr:to>
      <xdr:col>13</xdr:col>
      <xdr:colOff>105833</xdr:colOff>
      <xdr:row>125</xdr:row>
      <xdr:rowOff>38100</xdr:rowOff>
    </xdr:to>
    <xdr:graphicFrame macro="">
      <xdr:nvGraphicFramePr>
        <xdr:cNvPr id="9" name="Grafico 8">
          <a:extLst>
            <a:ext uri="{FF2B5EF4-FFF2-40B4-BE49-F238E27FC236}">
              <a16:creationId xmlns:a16="http://schemas.microsoft.com/office/drawing/2014/main" id="{85219AFD-85C2-4ED8-871C-1C5477EFAEC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476250</xdr:colOff>
      <xdr:row>128</xdr:row>
      <xdr:rowOff>152400</xdr:rowOff>
    </xdr:from>
    <xdr:to>
      <xdr:col>13</xdr:col>
      <xdr:colOff>137583</xdr:colOff>
      <xdr:row>143</xdr:row>
      <xdr:rowOff>38100</xdr:rowOff>
    </xdr:to>
    <xdr:graphicFrame macro="">
      <xdr:nvGraphicFramePr>
        <xdr:cNvPr id="10" name="Grafico 9">
          <a:extLst>
            <a:ext uri="{FF2B5EF4-FFF2-40B4-BE49-F238E27FC236}">
              <a16:creationId xmlns:a16="http://schemas.microsoft.com/office/drawing/2014/main" id="{02F840FC-1BA7-45A7-9BC9-BA59B6E28ED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465667</xdr:colOff>
      <xdr:row>146</xdr:row>
      <xdr:rowOff>152400</xdr:rowOff>
    </xdr:from>
    <xdr:to>
      <xdr:col>13</xdr:col>
      <xdr:colOff>127000</xdr:colOff>
      <xdr:row>161</xdr:row>
      <xdr:rowOff>38100</xdr:rowOff>
    </xdr:to>
    <xdr:graphicFrame macro="">
      <xdr:nvGraphicFramePr>
        <xdr:cNvPr id="11" name="Grafico 10">
          <a:extLst>
            <a:ext uri="{FF2B5EF4-FFF2-40B4-BE49-F238E27FC236}">
              <a16:creationId xmlns:a16="http://schemas.microsoft.com/office/drawing/2014/main" id="{52719A6D-6659-433C-9993-DB2DCBC04F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0</xdr:col>
      <xdr:colOff>2434167</xdr:colOff>
      <xdr:row>1</xdr:row>
      <xdr:rowOff>74084</xdr:rowOff>
    </xdr:from>
    <xdr:to>
      <xdr:col>0</xdr:col>
      <xdr:colOff>3767667</xdr:colOff>
      <xdr:row>7</xdr:row>
      <xdr:rowOff>52917</xdr:rowOff>
    </xdr:to>
    <xdr:pic>
      <xdr:nvPicPr>
        <xdr:cNvPr id="12" name="Immagine 11">
          <a:extLst>
            <a:ext uri="{FF2B5EF4-FFF2-40B4-BE49-F238E27FC236}">
              <a16:creationId xmlns:a16="http://schemas.microsoft.com/office/drawing/2014/main" id="{797CF3F5-B5B9-4539-BFF1-92CBA91E9AAB}"/>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434167" y="264584"/>
          <a:ext cx="1333500" cy="13335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266700</xdr:colOff>
      <xdr:row>1</xdr:row>
      <xdr:rowOff>0</xdr:rowOff>
    </xdr:from>
    <xdr:to>
      <xdr:col>2</xdr:col>
      <xdr:colOff>685800</xdr:colOff>
      <xdr:row>6</xdr:row>
      <xdr:rowOff>171450</xdr:rowOff>
    </xdr:to>
    <xdr:pic>
      <xdr:nvPicPr>
        <xdr:cNvPr id="2" name="Immagine 1">
          <a:extLst>
            <a:ext uri="{FF2B5EF4-FFF2-40B4-BE49-F238E27FC236}">
              <a16:creationId xmlns:a16="http://schemas.microsoft.com/office/drawing/2014/main" id="{A3EABFBF-7E92-4F7C-A6E0-115A0BF009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6300" y="190500"/>
          <a:ext cx="1333500" cy="1333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940593</xdr:colOff>
      <xdr:row>1</xdr:row>
      <xdr:rowOff>95251</xdr:rowOff>
    </xdr:from>
    <xdr:to>
      <xdr:col>2</xdr:col>
      <xdr:colOff>952499</xdr:colOff>
      <xdr:row>7</xdr:row>
      <xdr:rowOff>71438</xdr:rowOff>
    </xdr:to>
    <xdr:pic>
      <xdr:nvPicPr>
        <xdr:cNvPr id="3" name="Immagine 2">
          <a:extLst>
            <a:ext uri="{FF2B5EF4-FFF2-40B4-BE49-F238E27FC236}">
              <a16:creationId xmlns:a16="http://schemas.microsoft.com/office/drawing/2014/main" id="{A6F4F8B1-A8EB-4DFA-AAB8-B1AD60A22D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09687" y="285751"/>
          <a:ext cx="1333500" cy="1333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107156</xdr:colOff>
      <xdr:row>1</xdr:row>
      <xdr:rowOff>11907</xdr:rowOff>
    </xdr:from>
    <xdr:to>
      <xdr:col>2</xdr:col>
      <xdr:colOff>464343</xdr:colOff>
      <xdr:row>6</xdr:row>
      <xdr:rowOff>178594</xdr:rowOff>
    </xdr:to>
    <xdr:pic>
      <xdr:nvPicPr>
        <xdr:cNvPr id="3" name="Immagine 2">
          <a:extLst>
            <a:ext uri="{FF2B5EF4-FFF2-40B4-BE49-F238E27FC236}">
              <a16:creationId xmlns:a16="http://schemas.microsoft.com/office/drawing/2014/main" id="{96791DA2-5ACB-4626-81C0-62D2463EBD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156" y="202407"/>
          <a:ext cx="1333500" cy="1333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408214</xdr:colOff>
      <xdr:row>1</xdr:row>
      <xdr:rowOff>108857</xdr:rowOff>
    </xdr:from>
    <xdr:to>
      <xdr:col>2</xdr:col>
      <xdr:colOff>503464</xdr:colOff>
      <xdr:row>7</xdr:row>
      <xdr:rowOff>95250</xdr:rowOff>
    </xdr:to>
    <xdr:pic>
      <xdr:nvPicPr>
        <xdr:cNvPr id="3" name="Immagine 2">
          <a:extLst>
            <a:ext uri="{FF2B5EF4-FFF2-40B4-BE49-F238E27FC236}">
              <a16:creationId xmlns:a16="http://schemas.microsoft.com/office/drawing/2014/main" id="{B1C2F0E7-BD8B-491B-AD27-6989B70706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8214" y="299357"/>
          <a:ext cx="1333500" cy="13335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416719</xdr:colOff>
      <xdr:row>1</xdr:row>
      <xdr:rowOff>83343</xdr:rowOff>
    </xdr:from>
    <xdr:to>
      <xdr:col>2</xdr:col>
      <xdr:colOff>523875</xdr:colOff>
      <xdr:row>7</xdr:row>
      <xdr:rowOff>59530</xdr:rowOff>
    </xdr:to>
    <xdr:pic>
      <xdr:nvPicPr>
        <xdr:cNvPr id="2" name="Immagine 1">
          <a:extLst>
            <a:ext uri="{FF2B5EF4-FFF2-40B4-BE49-F238E27FC236}">
              <a16:creationId xmlns:a16="http://schemas.microsoft.com/office/drawing/2014/main" id="{F6E53D08-1EB2-4F05-A015-A05D1DB4FD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719" y="273843"/>
          <a:ext cx="1333500" cy="13335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381000</xdr:colOff>
      <xdr:row>1</xdr:row>
      <xdr:rowOff>95250</xdr:rowOff>
    </xdr:from>
    <xdr:to>
      <xdr:col>2</xdr:col>
      <xdr:colOff>508000</xdr:colOff>
      <xdr:row>7</xdr:row>
      <xdr:rowOff>79375</xdr:rowOff>
    </xdr:to>
    <xdr:pic>
      <xdr:nvPicPr>
        <xdr:cNvPr id="2" name="Immagine 1">
          <a:extLst>
            <a:ext uri="{FF2B5EF4-FFF2-40B4-BE49-F238E27FC236}">
              <a16:creationId xmlns:a16="http://schemas.microsoft.com/office/drawing/2014/main" id="{44AD1D54-6F76-448F-9B09-BCC9E11523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0" y="285750"/>
          <a:ext cx="1333500" cy="13335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381000</xdr:colOff>
      <xdr:row>1</xdr:row>
      <xdr:rowOff>83344</xdr:rowOff>
    </xdr:from>
    <xdr:to>
      <xdr:col>2</xdr:col>
      <xdr:colOff>488156</xdr:colOff>
      <xdr:row>7</xdr:row>
      <xdr:rowOff>59531</xdr:rowOff>
    </xdr:to>
    <xdr:pic>
      <xdr:nvPicPr>
        <xdr:cNvPr id="2" name="Immagine 1">
          <a:extLst>
            <a:ext uri="{FF2B5EF4-FFF2-40B4-BE49-F238E27FC236}">
              <a16:creationId xmlns:a16="http://schemas.microsoft.com/office/drawing/2014/main" id="{0D947BE2-F8AA-4752-8FED-2FD5A918CB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0" y="273844"/>
          <a:ext cx="1333500" cy="13335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369094</xdr:colOff>
      <xdr:row>1</xdr:row>
      <xdr:rowOff>95250</xdr:rowOff>
    </xdr:from>
    <xdr:to>
      <xdr:col>2</xdr:col>
      <xdr:colOff>488156</xdr:colOff>
      <xdr:row>7</xdr:row>
      <xdr:rowOff>71437</xdr:rowOff>
    </xdr:to>
    <xdr:pic>
      <xdr:nvPicPr>
        <xdr:cNvPr id="2" name="Immagine 1">
          <a:extLst>
            <a:ext uri="{FF2B5EF4-FFF2-40B4-BE49-F238E27FC236}">
              <a16:creationId xmlns:a16="http://schemas.microsoft.com/office/drawing/2014/main" id="{CC926CDE-B502-4002-8B94-358337F8E4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9094" y="285750"/>
          <a:ext cx="1333500" cy="13335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200025</xdr:colOff>
      <xdr:row>1</xdr:row>
      <xdr:rowOff>114300</xdr:rowOff>
    </xdr:from>
    <xdr:to>
      <xdr:col>2</xdr:col>
      <xdr:colOff>504825</xdr:colOff>
      <xdr:row>7</xdr:row>
      <xdr:rowOff>95250</xdr:rowOff>
    </xdr:to>
    <xdr:pic>
      <xdr:nvPicPr>
        <xdr:cNvPr id="2" name="Immagine 1">
          <a:extLst>
            <a:ext uri="{FF2B5EF4-FFF2-40B4-BE49-F238E27FC236}">
              <a16:creationId xmlns:a16="http://schemas.microsoft.com/office/drawing/2014/main" id="{DF43A9EC-8EAA-4BBC-A221-F93ED79BDB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304800"/>
          <a:ext cx="1333500" cy="13335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FEE67D1-B9DD-45AF-BFDB-60FD5C50C69F}" name="Tabella1" displayName="Tabella1" ref="A11:E23" totalsRowCount="1">
  <autoFilter ref="A11:E22" xr:uid="{71F9F16F-16AF-4A6A-8D08-FFD166BF00F6}"/>
  <tableColumns count="5">
    <tableColumn id="1" xr3:uid="{9EEA7A91-391B-4004-BE26-3E5B8633D751}" name="AZIENDA"/>
    <tableColumn id="2" xr3:uid="{FD6C6C0E-3F60-456E-8B8A-A3C77EA56437}" name="RICHIESTA" dataDxfId="71" totalsRowDxfId="70"/>
    <tableColumn id="3" xr3:uid="{66F039B9-338F-4E87-8279-217608A36EC9}" name="TOTALE" totalsRowFunction="custom" dataDxfId="69" totalsRowDxfId="68">
      <totalsRowFormula>SUM(Tabella1[TOTALE])</totalsRowFormula>
    </tableColumn>
    <tableColumn id="4" xr3:uid="{6A184BDA-4F1B-4A53-8E84-00C17A5CB9C0}" name="opz 10%" dataDxfId="67" totalsRowDxfId="66">
      <calculatedColumnFormula>Tabella1[[#This Row],[TOTALE]]/10</calculatedColumnFormula>
    </tableColumn>
    <tableColumn id="5" xr3:uid="{3EFBB552-7844-4738-8164-2D33EC64B6E9}" name="max ammissibile" totalsRowFunction="sum" dataDxfId="65" totalsRowDxfId="64">
      <calculatedColumnFormula>Tabella1[[#This Row],[TOTALE]]+Tabella1[[#This Row],[opz 10%]]</calculatedColumnFormula>
    </tableColumn>
  </tableColumns>
  <tableStyleInfo name="TableStyleMedium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A2150F4-3F3E-418A-B939-F942F58272EC}" name="Tabella13" displayName="Tabella13" ref="A27:E39" totalsRowCount="1">
  <autoFilter ref="A27:E38" xr:uid="{47030A9C-95C7-4913-A11F-4C20628216DF}"/>
  <tableColumns count="5">
    <tableColumn id="1" xr3:uid="{0A041674-7785-4CF7-B05F-484A9C2CE343}" name="AZIENDA"/>
    <tableColumn id="2" xr3:uid="{11206FAA-50EF-4EAE-9319-149E069EBE78}" name="RICHIESTA" dataDxfId="63" totalsRowDxfId="62"/>
    <tableColumn id="3" xr3:uid="{ED2055B9-5CEA-4FED-8ACB-D5EE8C8BD2B8}" name="TOTALE" totalsRowFunction="custom" dataDxfId="61" totalsRowDxfId="60">
      <totalsRowFormula>SUM(Tabella13[TOTALE])</totalsRowFormula>
    </tableColumn>
    <tableColumn id="4" xr3:uid="{EA4CCFE4-C7D8-4823-9B6D-1F809C69E00A}" name="opz 10%" dataDxfId="59" totalsRowDxfId="58">
      <calculatedColumnFormula>Tabella13[[#This Row],[TOTALE]]/10</calculatedColumnFormula>
    </tableColumn>
    <tableColumn id="5" xr3:uid="{67F10A6C-916A-41B4-9D79-5C9C37493C2C}" name="max ammissibile" totalsRowFunction="sum" dataDxfId="57" totalsRowDxfId="56">
      <calculatedColumnFormula>SUM(Tabella13[[#This Row],[TOTALE]:[opz 10%]])</calculatedColumnFormula>
    </tableColumn>
  </tableColumns>
  <tableStyleInfo name="TableStyleMedium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4A3E670-749E-4B6A-82A4-722037CD6B0D}" name="Tabella134" displayName="Tabella134" ref="A43:E55" totalsRowCount="1">
  <autoFilter ref="A43:E54" xr:uid="{CC796093-566B-4D61-A77A-D7DC58B966B0}"/>
  <tableColumns count="5">
    <tableColumn id="1" xr3:uid="{A3D5D9C6-1F0E-4D45-B71A-40CBB934DA2F}" name="AZIENDA"/>
    <tableColumn id="2" xr3:uid="{1918BD18-BADE-4FA0-86D7-C27B8489923F}" name="RICHIESTA" dataDxfId="55" totalsRowDxfId="54"/>
    <tableColumn id="3" xr3:uid="{4E015B76-A262-4D71-9AF9-96469752C4FA}" name="TOTALE" totalsRowFunction="custom" dataDxfId="53" totalsRowDxfId="52">
      <totalsRowFormula>SUM(Tabella134[TOTALE])</totalsRowFormula>
    </tableColumn>
    <tableColumn id="4" xr3:uid="{15E1E2E7-47B7-4018-B552-CB805B659079}" name="opz 10%" dataDxfId="51" totalsRowDxfId="50">
      <calculatedColumnFormula>Tabella134[[#This Row],[TOTALE]]/10</calculatedColumnFormula>
    </tableColumn>
    <tableColumn id="5" xr3:uid="{11BBE474-2EBF-4E73-B063-36A7450D9F82}" name="max ammissibile" totalsRowFunction="sum" dataDxfId="49" totalsRowDxfId="48">
      <calculatedColumnFormula>Tabella134[[#This Row],[TOTALE]]+Tabella134[[#This Row],[opz 10%]]</calculatedColumnFormula>
    </tableColumn>
  </tableColumns>
  <tableStyleInfo name="TableStyleMedium1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4B8B6C7-6666-470D-9455-2E90EBA79DE7}" name="Tabella1345" displayName="Tabella1345" ref="A60:E72" totalsRowCount="1">
  <autoFilter ref="A60:E71" xr:uid="{447AE7CD-040B-425D-8190-B6C6783E089E}"/>
  <tableColumns count="5">
    <tableColumn id="1" xr3:uid="{DAE2F9D5-B079-4BCE-8F60-5E5B3C06A90A}" name="AZIENDA"/>
    <tableColumn id="2" xr3:uid="{EC0E023D-6FB3-4E6B-A87C-48A361A9A270}" name="RICHIESTA" dataDxfId="47" totalsRowDxfId="46"/>
    <tableColumn id="3" xr3:uid="{F55E3800-F65A-4A91-AF34-0AEF7EA440D3}" name="TOTALE" totalsRowFunction="custom" dataDxfId="45" totalsRowDxfId="44">
      <totalsRowFormula>SUM(Tabella1345[TOTALE])</totalsRowFormula>
    </tableColumn>
    <tableColumn id="4" xr3:uid="{F80D0CE4-275F-472A-B84C-A3C9D2D01A89}" name="opz 10%" dataDxfId="43" totalsRowDxfId="42">
      <calculatedColumnFormula>Tabella1345[[#This Row],[TOTALE]]/10</calculatedColumnFormula>
    </tableColumn>
    <tableColumn id="5" xr3:uid="{90EF031F-90DC-482C-BCB7-31B60BCEED65}" name="max ammissibile" totalsRowFunction="sum" dataDxfId="41" totalsRowDxfId="40">
      <calculatedColumnFormula>Tabella1345[[#This Row],[TOTALE]]+Tabella1345[[#This Row],[opz 10%]]</calculatedColumnFormula>
    </tableColumn>
  </tableColumns>
  <tableStyleInfo name="TableStyleMedium1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C65D5E5-28F9-49BC-8F93-20732C7F0F4D}" name="Tabella13456" displayName="Tabella13456" ref="A77:E89" totalsRowCount="1">
  <autoFilter ref="A77:E88" xr:uid="{1698A78A-3531-43A7-924D-FA275ED99B76}"/>
  <tableColumns count="5">
    <tableColumn id="1" xr3:uid="{F855B6B1-95BF-4557-83FA-3DEB7913C9BD}" name="AZIENDA"/>
    <tableColumn id="2" xr3:uid="{350E1DE6-DA88-4A92-AC4E-27F313A956B1}" name="RICHIESTA" dataDxfId="39" totalsRowDxfId="38"/>
    <tableColumn id="3" xr3:uid="{49C39871-DC2C-4C4E-B7BA-C1A2A7238D04}" name="TOTALE" totalsRowFunction="custom" dataDxfId="37" totalsRowDxfId="36">
      <totalsRowFormula>SUM(Tabella13456[TOTALE])</totalsRowFormula>
    </tableColumn>
    <tableColumn id="4" xr3:uid="{D9A26007-9C9B-45B4-A425-8C3A7E4B54AF}" name="opz 10%" dataDxfId="35" totalsRowDxfId="34">
      <calculatedColumnFormula>Tabella13456[[#This Row],[TOTALE]]/10</calculatedColumnFormula>
    </tableColumn>
    <tableColumn id="5" xr3:uid="{77E934D4-6F09-4B5C-AAB9-C861F4203A89}" name="max ammissibile" totalsRowFunction="sum" dataDxfId="33" totalsRowDxfId="32">
      <calculatedColumnFormula>Tabella13456[[#This Row],[TOTALE]]+Tabella13456[[#This Row],[opz 10%]]</calculatedColumnFormula>
    </tableColumn>
  </tableColumns>
  <tableStyleInfo name="TableStyleMedium16"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E0C02EF-D00A-4CAA-A45F-390CA4AFD1E3}" name="Tabella134567" displayName="Tabella134567" ref="A94:E107" totalsRowCount="1">
  <autoFilter ref="A94:E106" xr:uid="{88B85E9A-D0B1-4077-92B0-F353DDC76447}"/>
  <tableColumns count="5">
    <tableColumn id="1" xr3:uid="{F2E3DD1F-B61C-47FD-87C2-C77660555456}" name="AZIENDA"/>
    <tableColumn id="2" xr3:uid="{79504D0C-5602-4AA2-97E3-2978B3FC7ECF}" name="RICHIESTA" dataDxfId="31" totalsRowDxfId="30"/>
    <tableColumn id="3" xr3:uid="{6EAE91CB-828E-4015-88CF-FDD0C97E137A}" name="TOTALE" totalsRowFunction="custom" dataDxfId="29" totalsRowDxfId="28">
      <totalsRowFormula>SUM(Tabella134567[TOTALE])</totalsRowFormula>
    </tableColumn>
    <tableColumn id="4" xr3:uid="{78FCD3D0-7AD6-4ECC-A17E-1587AB90C388}" name="opz 10%" dataDxfId="27" totalsRowDxfId="26">
      <calculatedColumnFormula>Tabella134567[[#This Row],[TOTALE]]/10</calculatedColumnFormula>
    </tableColumn>
    <tableColumn id="5" xr3:uid="{C40ECA27-0F70-4687-8887-1A26D57B7592}" name="max ammissibile" totalsRowFunction="sum" dataDxfId="25" totalsRowDxfId="24">
      <calculatedColumnFormula>Tabella134567[[#This Row],[TOTALE]]+Tabella134567[[#This Row],[opz 10%]]</calculatedColumnFormula>
    </tableColumn>
  </tableColumns>
  <tableStyleInfo name="TableStyleMedium16"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687287E-C634-4788-ABF6-F907F94BDF40}" name="Tabella1345678" displayName="Tabella1345678" ref="A112:E125" totalsRowCount="1">
  <autoFilter ref="A112:E124" xr:uid="{E96DD72E-963F-48DB-A7F9-5BBF8DA5B81F}"/>
  <tableColumns count="5">
    <tableColumn id="1" xr3:uid="{5478C5EE-CD8A-4895-9252-09D910918C5C}" name="AZIENDA"/>
    <tableColumn id="2" xr3:uid="{94D93222-10DE-4F2F-B6EF-69C4B0B4D635}" name="RICHIESTA" dataDxfId="23" totalsRowDxfId="22"/>
    <tableColumn id="3" xr3:uid="{F65FF099-1A5B-4E5A-8B70-A0768D5184A8}" name="TOTALE" totalsRowFunction="custom" dataDxfId="21" totalsRowDxfId="20">
      <totalsRowFormula>SUM(Tabella1345678[TOTALE])</totalsRowFormula>
    </tableColumn>
    <tableColumn id="4" xr3:uid="{0E4B9158-E49A-4756-9A8A-1747E4F0E646}" name="opz 10%" dataDxfId="19" totalsRowDxfId="18">
      <calculatedColumnFormula>Tabella1345678[[#This Row],[TOTALE]]/10</calculatedColumnFormula>
    </tableColumn>
    <tableColumn id="5" xr3:uid="{673FB0A9-9ADE-4ADD-9A8B-FEE30E8EFB8C}" name="max ammissibile" totalsRowFunction="sum" dataDxfId="17" totalsRowDxfId="16">
      <calculatedColumnFormula>Tabella1345678[[#This Row],[TOTALE]]+Tabella1345678[[#This Row],[opz 10%]]</calculatedColumnFormula>
    </tableColumn>
  </tableColumns>
  <tableStyleInfo name="TableStyleMedium16"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69164B7-A98E-4085-8F77-5093A26CF842}" name="Tabella13456789" displayName="Tabella13456789" ref="A130:E143" totalsRowCount="1">
  <autoFilter ref="A130:E142" xr:uid="{64357B40-D595-4F27-B82C-DD2E30244597}"/>
  <tableColumns count="5">
    <tableColumn id="1" xr3:uid="{300ECDF3-5CCF-4001-99BD-D12983FA19C4}" name="AZIENDA"/>
    <tableColumn id="2" xr3:uid="{FDE60117-25E7-40E8-9812-ADF97277BF57}" name="RICHIESTA" dataDxfId="15" totalsRowDxfId="14"/>
    <tableColumn id="3" xr3:uid="{86031D84-933E-4AD6-B35B-F6945AB6D7D8}" name="TOTALE" totalsRowFunction="custom" dataDxfId="13" totalsRowDxfId="12">
      <totalsRowFormula>SUM(Tabella13456789[TOTALE])</totalsRowFormula>
    </tableColumn>
    <tableColumn id="4" xr3:uid="{6C34F811-7BD0-486F-AAC6-DAD96C0B2D5C}" name="opz 10%" dataDxfId="11" totalsRowDxfId="10">
      <calculatedColumnFormula>Tabella13456789[[#This Row],[TOTALE]]/10</calculatedColumnFormula>
    </tableColumn>
    <tableColumn id="5" xr3:uid="{1E66C264-E03A-408C-8856-CA9E84A964F1}" name="max ammissibile" totalsRowFunction="sum" dataDxfId="9" totalsRowDxfId="8">
      <calculatedColumnFormula>Tabella13456789[[#This Row],[TOTALE]]+Tabella13456789[[#This Row],[opz 10%]]</calculatedColumnFormula>
    </tableColumn>
  </tableColumns>
  <tableStyleInfo name="TableStyleMedium16"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CADD08CF-96C3-4C23-AD15-07E1F5027B9B}" name="Tabella1345678911" displayName="Tabella1345678911" ref="A148:E161" totalsRowCount="1">
  <autoFilter ref="A148:E160" xr:uid="{DC7EA67D-29FB-43AB-A35F-2BD5C0B1E0CD}"/>
  <tableColumns count="5">
    <tableColumn id="1" xr3:uid="{E09B50FE-42F7-41B5-B4BB-57C87794F897}" name="AZIENDA"/>
    <tableColumn id="2" xr3:uid="{6F8DFB05-8C92-4DE3-804D-0E5335F1BF0A}" name="RICHIESTA" dataDxfId="7" totalsRowDxfId="6"/>
    <tableColumn id="3" xr3:uid="{A19A3B27-BA08-4DAD-B3B1-953EE94B3E89}" name="TOTALE" totalsRowFunction="custom" dataDxfId="5" totalsRowDxfId="4">
      <totalsRowFormula>SUM(Tabella1345678911[TOTALE])</totalsRowFormula>
    </tableColumn>
    <tableColumn id="4" xr3:uid="{7C411563-5A0B-4535-98FA-33D7F0E729EB}" name="opz 10%" dataDxfId="3" totalsRowDxfId="2">
      <calculatedColumnFormula>Tabella1345678911[[#This Row],[TOTALE]]/10</calculatedColumnFormula>
    </tableColumn>
    <tableColumn id="5" xr3:uid="{6A92B5DD-A7BC-47C9-B687-CD02055688E1}" name="max ammissibile" totalsRowFunction="sum" dataDxfId="1" totalsRowDxfId="0">
      <calculatedColumnFormula>Tabella1345678911[[#This Row],[TOTALE]]+Tabella1345678911[[#This Row],[opz 10%]]</calculatedColumnFormula>
    </tableColumn>
  </tableColumns>
  <tableStyleInfo name="TableStyleMedium16"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10.xml"/><Relationship Id="rId1" Type="http://schemas.openxmlformats.org/officeDocument/2006/relationships/printerSettings" Target="../printerSettings/printerSettings3.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770B4-9F07-4204-A313-4909040F2DED}">
  <dimension ref="A1:AI35"/>
  <sheetViews>
    <sheetView topLeftCell="A16" zoomScale="80" zoomScaleNormal="80" workbookViewId="0">
      <selection activeCell="E37" sqref="E37"/>
    </sheetView>
  </sheetViews>
  <sheetFormatPr defaultRowHeight="15" x14ac:dyDescent="0.25"/>
  <cols>
    <col min="1" max="1" width="5.5703125" bestFit="1" customWidth="1"/>
    <col min="2" max="2" width="14.5703125" customWidth="1"/>
    <col min="5" max="5" width="37.85546875" customWidth="1"/>
    <col min="6" max="6" width="42.140625" customWidth="1"/>
    <col min="8" max="8" width="8.85546875" bestFit="1" customWidth="1"/>
    <col min="9" max="9" width="16.42578125" style="97" bestFit="1" customWidth="1"/>
    <col min="10" max="10" width="10.140625" bestFit="1" customWidth="1"/>
    <col min="11" max="11" width="15.140625" style="97" bestFit="1" customWidth="1"/>
    <col min="12" max="12" width="10.140625" bestFit="1" customWidth="1"/>
    <col min="13" max="13" width="15.140625" style="97" bestFit="1" customWidth="1"/>
    <col min="14" max="14" width="11.28515625" bestFit="1" customWidth="1"/>
    <col min="15" max="15" width="15.140625" style="97" bestFit="1" customWidth="1"/>
    <col min="16" max="16" width="10.140625" bestFit="1" customWidth="1"/>
    <col min="17" max="17" width="15.140625" style="97" bestFit="1" customWidth="1"/>
    <col min="18" max="18" width="10.140625" bestFit="1" customWidth="1"/>
    <col min="19" max="19" width="15.140625" style="97" bestFit="1" customWidth="1"/>
    <col min="20" max="20" width="10.140625" bestFit="1" customWidth="1"/>
    <col min="21" max="21" width="15.140625" style="97" bestFit="1" customWidth="1"/>
    <col min="22" max="22" width="10.140625" bestFit="1" customWidth="1"/>
    <col min="23" max="23" width="15.140625" style="97" bestFit="1" customWidth="1"/>
    <col min="24" max="24" width="10.140625" bestFit="1" customWidth="1"/>
    <col min="25" max="25" width="15.140625" style="97" bestFit="1" customWidth="1"/>
    <col min="26" max="26" width="12" bestFit="1" customWidth="1"/>
    <col min="27" max="27" width="6.42578125" style="97" bestFit="1" customWidth="1"/>
    <col min="28" max="28" width="10.85546875" bestFit="1" customWidth="1"/>
    <col min="29" max="29" width="6.42578125" style="97" bestFit="1" customWidth="1"/>
    <col min="30" max="30" width="13" bestFit="1" customWidth="1"/>
    <col min="31" max="31" width="9.28515625" bestFit="1" customWidth="1"/>
    <col min="32" max="32" width="15.5703125" bestFit="1" customWidth="1"/>
    <col min="33" max="33" width="16.28515625" bestFit="1" customWidth="1"/>
    <col min="34" max="34" width="12.7109375" bestFit="1" customWidth="1"/>
    <col min="35" max="35" width="14.85546875" bestFit="1" customWidth="1"/>
  </cols>
  <sheetData>
    <row r="1" spans="1:35" s="274" customFormat="1" x14ac:dyDescent="0.25"/>
    <row r="2" spans="1:35" s="274" customFormat="1" x14ac:dyDescent="0.25"/>
    <row r="3" spans="1:35" s="274" customFormat="1" x14ac:dyDescent="0.25"/>
    <row r="4" spans="1:35" s="274" customFormat="1" ht="31.5" x14ac:dyDescent="0.5">
      <c r="D4" s="343" t="s">
        <v>1713</v>
      </c>
    </row>
    <row r="5" spans="1:35" s="274" customFormat="1" x14ac:dyDescent="0.25">
      <c r="D5" s="274" t="s">
        <v>1714</v>
      </c>
    </row>
    <row r="6" spans="1:35" s="274" customFormat="1" x14ac:dyDescent="0.25"/>
    <row r="7" spans="1:35" s="274" customFormat="1" x14ac:dyDescent="0.25"/>
    <row r="8" spans="1:35" s="274" customFormat="1" x14ac:dyDescent="0.25"/>
    <row r="9" spans="1:35" ht="15.75" x14ac:dyDescent="0.25">
      <c r="A9" s="344" t="s">
        <v>0</v>
      </c>
      <c r="B9" s="345"/>
      <c r="C9" s="345"/>
      <c r="D9" s="345"/>
      <c r="E9" s="345"/>
      <c r="F9" s="345"/>
      <c r="G9" s="345"/>
      <c r="H9" s="345"/>
      <c r="I9" s="345"/>
      <c r="J9" s="345"/>
      <c r="K9" s="345"/>
      <c r="L9" s="345"/>
      <c r="M9" s="345"/>
      <c r="N9" s="345"/>
      <c r="O9" s="345"/>
      <c r="P9" s="345"/>
      <c r="Q9" s="345"/>
      <c r="R9" s="345"/>
      <c r="S9" s="345"/>
      <c r="T9" s="345"/>
      <c r="U9" s="345"/>
      <c r="V9" s="345"/>
      <c r="W9" s="345"/>
      <c r="X9" s="345"/>
      <c r="Y9" s="345"/>
      <c r="Z9" s="345"/>
      <c r="AA9" s="345"/>
      <c r="AB9" s="345"/>
      <c r="AC9" s="345"/>
      <c r="AD9" s="345"/>
      <c r="AE9" s="345"/>
      <c r="AF9" s="345"/>
      <c r="AG9" s="345"/>
      <c r="AH9" s="345"/>
      <c r="AI9" s="346"/>
    </row>
    <row r="10" spans="1:35" x14ac:dyDescent="0.25">
      <c r="A10" s="347"/>
      <c r="B10" s="348"/>
      <c r="C10" s="348"/>
      <c r="D10" s="348"/>
      <c r="E10" s="348"/>
      <c r="F10" s="348"/>
      <c r="G10" s="348"/>
      <c r="H10" s="348"/>
      <c r="I10" s="348"/>
      <c r="J10" s="348"/>
      <c r="K10" s="348"/>
      <c r="L10" s="348"/>
      <c r="M10" s="348"/>
      <c r="N10" s="348"/>
      <c r="O10" s="348"/>
      <c r="P10" s="348"/>
      <c r="Q10" s="348"/>
      <c r="R10" s="348"/>
      <c r="S10" s="348"/>
      <c r="T10" s="348"/>
      <c r="U10" s="348"/>
      <c r="V10" s="348"/>
      <c r="W10" s="348"/>
      <c r="X10" s="348"/>
      <c r="Y10" s="348"/>
      <c r="Z10" s="348"/>
      <c r="AA10" s="348"/>
      <c r="AB10" s="348"/>
      <c r="AC10" s="348"/>
      <c r="AD10" s="348"/>
      <c r="AE10" s="348"/>
      <c r="AF10" s="348"/>
      <c r="AG10" s="348"/>
      <c r="AH10" s="348"/>
      <c r="AI10" s="349"/>
    </row>
    <row r="11" spans="1:35" s="169" customFormat="1" ht="56.25" x14ac:dyDescent="0.2">
      <c r="A11" s="166" t="s">
        <v>1</v>
      </c>
      <c r="B11" s="167" t="s">
        <v>2</v>
      </c>
      <c r="C11" s="167" t="s">
        <v>3</v>
      </c>
      <c r="D11" s="167" t="s">
        <v>4</v>
      </c>
      <c r="E11" s="167" t="s">
        <v>5</v>
      </c>
      <c r="F11" s="167" t="s">
        <v>6</v>
      </c>
      <c r="G11" s="167" t="s">
        <v>7</v>
      </c>
      <c r="H11" s="167" t="s">
        <v>8</v>
      </c>
      <c r="I11" s="167"/>
      <c r="J11" s="167" t="s">
        <v>9</v>
      </c>
      <c r="K11" s="167"/>
      <c r="L11" s="167" t="s">
        <v>10</v>
      </c>
      <c r="M11" s="167"/>
      <c r="N11" s="167" t="s">
        <v>11</v>
      </c>
      <c r="O11" s="167"/>
      <c r="P11" s="167" t="s">
        <v>12</v>
      </c>
      <c r="Q11" s="167"/>
      <c r="R11" s="167" t="s">
        <v>13</v>
      </c>
      <c r="S11" s="167"/>
      <c r="T11" s="167" t="s">
        <v>14</v>
      </c>
      <c r="U11" s="167"/>
      <c r="V11" s="167" t="s">
        <v>15</v>
      </c>
      <c r="W11" s="167"/>
      <c r="X11" s="167" t="s">
        <v>16</v>
      </c>
      <c r="Y11" s="167"/>
      <c r="Z11" s="167" t="s">
        <v>17</v>
      </c>
      <c r="AA11" s="167"/>
      <c r="AB11" s="167" t="s">
        <v>18</v>
      </c>
      <c r="AC11" s="167"/>
      <c r="AD11" s="167" t="s">
        <v>19</v>
      </c>
      <c r="AE11" s="167" t="s">
        <v>20</v>
      </c>
      <c r="AF11" s="167" t="s">
        <v>21</v>
      </c>
      <c r="AG11" s="167" t="s">
        <v>22</v>
      </c>
      <c r="AH11" s="167" t="s">
        <v>23</v>
      </c>
      <c r="AI11" s="168" t="s">
        <v>24</v>
      </c>
    </row>
    <row r="12" spans="1:35" s="169" customFormat="1" ht="33.75" x14ac:dyDescent="0.2">
      <c r="A12" s="170">
        <v>1</v>
      </c>
      <c r="B12" s="171" t="s">
        <v>25</v>
      </c>
      <c r="C12" s="172" t="s">
        <v>26</v>
      </c>
      <c r="D12" s="172" t="s">
        <v>27</v>
      </c>
      <c r="E12" s="173" t="s">
        <v>28</v>
      </c>
      <c r="F12" s="173" t="s">
        <v>29</v>
      </c>
      <c r="G12" s="171"/>
      <c r="H12" s="172">
        <v>400</v>
      </c>
      <c r="I12" s="176">
        <f>H12*$AF12</f>
        <v>880000</v>
      </c>
      <c r="J12" s="172">
        <v>400</v>
      </c>
      <c r="K12" s="176">
        <f>J12*$AF12</f>
        <v>880000</v>
      </c>
      <c r="L12" s="172">
        <v>700</v>
      </c>
      <c r="M12" s="176">
        <f>L12*$AF12</f>
        <v>1540000</v>
      </c>
      <c r="N12" s="172">
        <v>900</v>
      </c>
      <c r="O12" s="176">
        <f>N12*$AF12</f>
        <v>1980000</v>
      </c>
      <c r="P12" s="172">
        <v>1000</v>
      </c>
      <c r="Q12" s="176">
        <f>P12*$AF12</f>
        <v>2200000</v>
      </c>
      <c r="R12" s="172">
        <v>520</v>
      </c>
      <c r="S12" s="176">
        <f>R12*$AF12</f>
        <v>1144000</v>
      </c>
      <c r="T12" s="172">
        <v>500</v>
      </c>
      <c r="U12" s="176">
        <f>T12*$AF12</f>
        <v>1100000</v>
      </c>
      <c r="V12" s="172">
        <v>480</v>
      </c>
      <c r="W12" s="176">
        <f>V12*$AF12</f>
        <v>1056000</v>
      </c>
      <c r="X12" s="172">
        <v>400</v>
      </c>
      <c r="Y12" s="176">
        <f>X12*$AF12</f>
        <v>880000</v>
      </c>
      <c r="Z12" s="172">
        <v>0</v>
      </c>
      <c r="AA12" s="176">
        <f>Z12*$AF$12</f>
        <v>0</v>
      </c>
      <c r="AB12" s="172">
        <v>0</v>
      </c>
      <c r="AC12" s="176">
        <f>AB12*$AF$12</f>
        <v>0</v>
      </c>
      <c r="AD12" s="172" t="s">
        <v>30</v>
      </c>
      <c r="AE12" s="174">
        <f>SUM(H12,J12,L12,N12,P12,R12,T12,V12,X12,Z12,AB12)</f>
        <v>5300</v>
      </c>
      <c r="AF12" s="175">
        <v>2200</v>
      </c>
      <c r="AG12" s="176">
        <f>SUM(I12,K12,M12,O12,Q12,S12,U12,W12,Y12,AA12,AC12)</f>
        <v>11660000</v>
      </c>
      <c r="AH12" s="176">
        <f>AG12*10%</f>
        <v>1166000</v>
      </c>
      <c r="AI12" s="177">
        <f>AG12+AH12</f>
        <v>12826000</v>
      </c>
    </row>
    <row r="13" spans="1:35" s="169" customFormat="1" ht="45" x14ac:dyDescent="0.2">
      <c r="A13" s="178">
        <v>2</v>
      </c>
      <c r="B13" s="171" t="s">
        <v>25</v>
      </c>
      <c r="C13" s="172" t="s">
        <v>31</v>
      </c>
      <c r="D13" s="172" t="s">
        <v>27</v>
      </c>
      <c r="E13" s="173" t="s">
        <v>32</v>
      </c>
      <c r="F13" s="173" t="s">
        <v>33</v>
      </c>
      <c r="G13" s="171"/>
      <c r="H13" s="171">
        <v>300</v>
      </c>
      <c r="I13" s="176">
        <f t="shared" ref="I13:I32" si="0">H13*$AF13</f>
        <v>750000</v>
      </c>
      <c r="J13" s="171">
        <v>160</v>
      </c>
      <c r="K13" s="176">
        <f t="shared" ref="K13:K32" si="1">J13*$AF13</f>
        <v>400000</v>
      </c>
      <c r="L13" s="171">
        <v>500</v>
      </c>
      <c r="M13" s="176">
        <f t="shared" ref="M13:M32" si="2">L13*$AF13</f>
        <v>1250000</v>
      </c>
      <c r="N13" s="171">
        <v>900</v>
      </c>
      <c r="O13" s="176">
        <f t="shared" ref="O13:O32" si="3">N13*$AF13</f>
        <v>2250000</v>
      </c>
      <c r="P13" s="171">
        <v>200</v>
      </c>
      <c r="Q13" s="176">
        <f t="shared" ref="Q13:Q32" si="4">P13*$AF13</f>
        <v>500000</v>
      </c>
      <c r="R13" s="171">
        <v>110</v>
      </c>
      <c r="S13" s="176">
        <f t="shared" ref="S13:S32" si="5">R13*$AF13</f>
        <v>275000</v>
      </c>
      <c r="T13" s="171">
        <v>300</v>
      </c>
      <c r="U13" s="176">
        <f t="shared" ref="U13:U32" si="6">T13*$AF13</f>
        <v>750000</v>
      </c>
      <c r="V13" s="171">
        <v>480</v>
      </c>
      <c r="W13" s="176">
        <f t="shared" ref="W13:W32" si="7">V13*$AF13</f>
        <v>1200000</v>
      </c>
      <c r="X13" s="171">
        <v>320</v>
      </c>
      <c r="Y13" s="176">
        <f t="shared" ref="Y13:Y32" si="8">X13*$AF13</f>
        <v>800000</v>
      </c>
      <c r="Z13" s="171">
        <v>0</v>
      </c>
      <c r="AA13" s="176">
        <f t="shared" ref="AA13:AA32" si="9">Z13*$AF$12</f>
        <v>0</v>
      </c>
      <c r="AB13" s="171">
        <v>0</v>
      </c>
      <c r="AC13" s="176">
        <f t="shared" ref="AC13:AC32" si="10">AB13*AF13</f>
        <v>0</v>
      </c>
      <c r="AD13" s="171" t="s">
        <v>30</v>
      </c>
      <c r="AE13" s="174">
        <f t="shared" ref="AE13:AE32" si="11">SUM(H13,J13,L13,N13,P13,R13,T13,V13,X13,Z13,AB13)</f>
        <v>3270</v>
      </c>
      <c r="AF13" s="175">
        <v>2500</v>
      </c>
      <c r="AG13" s="176">
        <f t="shared" ref="AG13:AG31" si="12">AE13*AF13</f>
        <v>8175000</v>
      </c>
      <c r="AH13" s="176">
        <f t="shared" ref="AH13:AH31" si="13">AG13*10%</f>
        <v>817500</v>
      </c>
      <c r="AI13" s="177">
        <f t="shared" ref="AI13:AI31" si="14">AG13+AH13</f>
        <v>8992500</v>
      </c>
    </row>
    <row r="14" spans="1:35" s="169" customFormat="1" ht="67.5" x14ac:dyDescent="0.2">
      <c r="A14" s="170">
        <v>3</v>
      </c>
      <c r="B14" s="171" t="s">
        <v>25</v>
      </c>
      <c r="C14" s="172" t="s">
        <v>34</v>
      </c>
      <c r="D14" s="172" t="s">
        <v>27</v>
      </c>
      <c r="E14" s="173" t="s">
        <v>35</v>
      </c>
      <c r="F14" s="173" t="s">
        <v>36</v>
      </c>
      <c r="G14" s="171"/>
      <c r="H14" s="171">
        <v>400</v>
      </c>
      <c r="I14" s="176">
        <f t="shared" si="0"/>
        <v>1360000</v>
      </c>
      <c r="J14" s="171">
        <v>400</v>
      </c>
      <c r="K14" s="176">
        <f t="shared" si="1"/>
        <v>1360000</v>
      </c>
      <c r="L14" s="171">
        <v>500</v>
      </c>
      <c r="M14" s="176">
        <f t="shared" si="2"/>
        <v>1700000</v>
      </c>
      <c r="N14" s="171">
        <v>900</v>
      </c>
      <c r="O14" s="176">
        <f t="shared" si="3"/>
        <v>3060000</v>
      </c>
      <c r="P14" s="171">
        <v>500</v>
      </c>
      <c r="Q14" s="176">
        <f t="shared" si="4"/>
        <v>1700000</v>
      </c>
      <c r="R14" s="171">
        <v>520</v>
      </c>
      <c r="S14" s="176">
        <f t="shared" si="5"/>
        <v>1768000</v>
      </c>
      <c r="T14" s="171">
        <v>200</v>
      </c>
      <c r="U14" s="176">
        <f t="shared" si="6"/>
        <v>680000</v>
      </c>
      <c r="V14" s="171">
        <v>480</v>
      </c>
      <c r="W14" s="176">
        <f t="shared" si="7"/>
        <v>1632000</v>
      </c>
      <c r="X14" s="171">
        <v>320</v>
      </c>
      <c r="Y14" s="176">
        <f t="shared" si="8"/>
        <v>1088000</v>
      </c>
      <c r="Z14" s="171">
        <v>0</v>
      </c>
      <c r="AA14" s="176">
        <f t="shared" si="9"/>
        <v>0</v>
      </c>
      <c r="AB14" s="171">
        <v>0</v>
      </c>
      <c r="AC14" s="176">
        <f t="shared" si="10"/>
        <v>0</v>
      </c>
      <c r="AD14" s="171" t="s">
        <v>30</v>
      </c>
      <c r="AE14" s="174">
        <f t="shared" si="11"/>
        <v>4220</v>
      </c>
      <c r="AF14" s="175">
        <v>3400</v>
      </c>
      <c r="AG14" s="176">
        <f t="shared" si="12"/>
        <v>14348000</v>
      </c>
      <c r="AH14" s="176">
        <f t="shared" si="13"/>
        <v>1434800</v>
      </c>
      <c r="AI14" s="177">
        <f t="shared" si="14"/>
        <v>15782800</v>
      </c>
    </row>
    <row r="15" spans="1:35" s="169" customFormat="1" ht="90" x14ac:dyDescent="0.2">
      <c r="A15" s="178">
        <v>4</v>
      </c>
      <c r="B15" s="171" t="s">
        <v>25</v>
      </c>
      <c r="C15" s="172" t="s">
        <v>37</v>
      </c>
      <c r="D15" s="172" t="s">
        <v>27</v>
      </c>
      <c r="E15" s="173" t="s">
        <v>38</v>
      </c>
      <c r="F15" s="173" t="s">
        <v>39</v>
      </c>
      <c r="G15" s="171"/>
      <c r="H15" s="171">
        <v>200</v>
      </c>
      <c r="I15" s="176">
        <f t="shared" si="0"/>
        <v>780000</v>
      </c>
      <c r="J15" s="171">
        <v>200</v>
      </c>
      <c r="K15" s="176">
        <f t="shared" si="1"/>
        <v>780000</v>
      </c>
      <c r="L15" s="171">
        <v>500</v>
      </c>
      <c r="M15" s="176">
        <f t="shared" si="2"/>
        <v>1950000</v>
      </c>
      <c r="N15" s="171">
        <v>900</v>
      </c>
      <c r="O15" s="176">
        <f t="shared" si="3"/>
        <v>3510000</v>
      </c>
      <c r="P15" s="171">
        <v>400</v>
      </c>
      <c r="Q15" s="176">
        <f t="shared" si="4"/>
        <v>1560000</v>
      </c>
      <c r="R15" s="171">
        <v>60</v>
      </c>
      <c r="S15" s="176">
        <f t="shared" si="5"/>
        <v>234000</v>
      </c>
      <c r="T15" s="171">
        <v>200</v>
      </c>
      <c r="U15" s="176">
        <f t="shared" si="6"/>
        <v>780000</v>
      </c>
      <c r="V15" s="171">
        <v>320</v>
      </c>
      <c r="W15" s="176">
        <f t="shared" si="7"/>
        <v>1248000</v>
      </c>
      <c r="X15" s="171">
        <v>280</v>
      </c>
      <c r="Y15" s="176">
        <f t="shared" si="8"/>
        <v>1092000</v>
      </c>
      <c r="Z15" s="171">
        <v>0</v>
      </c>
      <c r="AA15" s="176">
        <f t="shared" si="9"/>
        <v>0</v>
      </c>
      <c r="AB15" s="171">
        <v>0</v>
      </c>
      <c r="AC15" s="176">
        <f t="shared" si="10"/>
        <v>0</v>
      </c>
      <c r="AD15" s="171" t="s">
        <v>30</v>
      </c>
      <c r="AE15" s="174">
        <f t="shared" si="11"/>
        <v>3060</v>
      </c>
      <c r="AF15" s="175">
        <v>3900</v>
      </c>
      <c r="AG15" s="176">
        <f t="shared" si="12"/>
        <v>11934000</v>
      </c>
      <c r="AH15" s="176">
        <f t="shared" si="13"/>
        <v>1193400</v>
      </c>
      <c r="AI15" s="177">
        <f t="shared" si="14"/>
        <v>13127400</v>
      </c>
    </row>
    <row r="16" spans="1:35" s="169" customFormat="1" ht="56.25" x14ac:dyDescent="0.2">
      <c r="A16" s="170">
        <v>5</v>
      </c>
      <c r="B16" s="171" t="s">
        <v>25</v>
      </c>
      <c r="C16" s="172" t="s">
        <v>40</v>
      </c>
      <c r="D16" s="172" t="s">
        <v>27</v>
      </c>
      <c r="E16" s="173" t="s">
        <v>41</v>
      </c>
      <c r="F16" s="173" t="s">
        <v>42</v>
      </c>
      <c r="G16" s="171"/>
      <c r="H16" s="171">
        <v>300</v>
      </c>
      <c r="I16" s="176">
        <f t="shared" si="0"/>
        <v>1410000</v>
      </c>
      <c r="J16" s="172">
        <v>550</v>
      </c>
      <c r="K16" s="176">
        <f t="shared" si="1"/>
        <v>2585000</v>
      </c>
      <c r="L16" s="172">
        <v>400</v>
      </c>
      <c r="M16" s="176">
        <f t="shared" si="2"/>
        <v>1880000</v>
      </c>
      <c r="N16" s="172">
        <v>900</v>
      </c>
      <c r="O16" s="176">
        <f t="shared" si="3"/>
        <v>4230000</v>
      </c>
      <c r="P16" s="172">
        <v>200</v>
      </c>
      <c r="Q16" s="176">
        <f t="shared" si="4"/>
        <v>940000</v>
      </c>
      <c r="R16" s="172">
        <v>60</v>
      </c>
      <c r="S16" s="176">
        <f t="shared" si="5"/>
        <v>282000</v>
      </c>
      <c r="T16" s="171">
        <v>150</v>
      </c>
      <c r="U16" s="176">
        <f t="shared" si="6"/>
        <v>705000</v>
      </c>
      <c r="V16" s="171">
        <v>480</v>
      </c>
      <c r="W16" s="176">
        <f t="shared" si="7"/>
        <v>2256000</v>
      </c>
      <c r="X16" s="172">
        <v>400</v>
      </c>
      <c r="Y16" s="176">
        <f t="shared" si="8"/>
        <v>1880000</v>
      </c>
      <c r="Z16" s="171">
        <v>0</v>
      </c>
      <c r="AA16" s="176">
        <f t="shared" si="9"/>
        <v>0</v>
      </c>
      <c r="AB16" s="171">
        <v>0</v>
      </c>
      <c r="AC16" s="176">
        <f t="shared" si="10"/>
        <v>0</v>
      </c>
      <c r="AD16" s="171" t="s">
        <v>30</v>
      </c>
      <c r="AE16" s="174">
        <f t="shared" si="11"/>
        <v>3440</v>
      </c>
      <c r="AF16" s="175">
        <v>4700</v>
      </c>
      <c r="AG16" s="176">
        <f t="shared" si="12"/>
        <v>16168000</v>
      </c>
      <c r="AH16" s="176">
        <f t="shared" si="13"/>
        <v>1616800</v>
      </c>
      <c r="AI16" s="177">
        <f t="shared" si="14"/>
        <v>17784800</v>
      </c>
    </row>
    <row r="17" spans="1:35" s="169" customFormat="1" ht="78.75" x14ac:dyDescent="0.2">
      <c r="A17" s="178">
        <v>6</v>
      </c>
      <c r="B17" s="171" t="s">
        <v>25</v>
      </c>
      <c r="C17" s="172" t="s">
        <v>43</v>
      </c>
      <c r="D17" s="172" t="s">
        <v>27</v>
      </c>
      <c r="E17" s="173" t="s">
        <v>44</v>
      </c>
      <c r="F17" s="173" t="s">
        <v>45</v>
      </c>
      <c r="G17" s="171"/>
      <c r="H17" s="171">
        <v>200</v>
      </c>
      <c r="I17" s="176">
        <f t="shared" si="0"/>
        <v>1040000</v>
      </c>
      <c r="J17" s="172">
        <v>300</v>
      </c>
      <c r="K17" s="176">
        <f t="shared" si="1"/>
        <v>1560000</v>
      </c>
      <c r="L17" s="172">
        <v>400</v>
      </c>
      <c r="M17" s="176">
        <f t="shared" si="2"/>
        <v>2080000</v>
      </c>
      <c r="N17" s="172">
        <v>900</v>
      </c>
      <c r="O17" s="176">
        <f t="shared" si="3"/>
        <v>4680000</v>
      </c>
      <c r="P17" s="172">
        <v>200</v>
      </c>
      <c r="Q17" s="176">
        <f t="shared" si="4"/>
        <v>1040000</v>
      </c>
      <c r="R17" s="172">
        <v>60</v>
      </c>
      <c r="S17" s="176">
        <f t="shared" si="5"/>
        <v>312000</v>
      </c>
      <c r="T17" s="171">
        <v>150</v>
      </c>
      <c r="U17" s="176">
        <f t="shared" si="6"/>
        <v>780000</v>
      </c>
      <c r="V17" s="171">
        <v>480</v>
      </c>
      <c r="W17" s="176">
        <f t="shared" si="7"/>
        <v>2496000</v>
      </c>
      <c r="X17" s="172">
        <v>400</v>
      </c>
      <c r="Y17" s="176">
        <f t="shared" si="8"/>
        <v>2080000</v>
      </c>
      <c r="Z17" s="171">
        <v>0</v>
      </c>
      <c r="AA17" s="176">
        <f t="shared" si="9"/>
        <v>0</v>
      </c>
      <c r="AB17" s="171">
        <v>0</v>
      </c>
      <c r="AC17" s="176">
        <f t="shared" si="10"/>
        <v>0</v>
      </c>
      <c r="AD17" s="171" t="s">
        <v>30</v>
      </c>
      <c r="AE17" s="174">
        <f t="shared" si="11"/>
        <v>3090</v>
      </c>
      <c r="AF17" s="175">
        <v>5200</v>
      </c>
      <c r="AG17" s="176">
        <f t="shared" si="12"/>
        <v>16068000</v>
      </c>
      <c r="AH17" s="176">
        <f t="shared" si="13"/>
        <v>1606800</v>
      </c>
      <c r="AI17" s="177">
        <f t="shared" si="14"/>
        <v>17674800</v>
      </c>
    </row>
    <row r="18" spans="1:35" s="169" customFormat="1" ht="33.75" x14ac:dyDescent="0.2">
      <c r="A18" s="170">
        <v>7</v>
      </c>
      <c r="B18" s="171" t="s">
        <v>25</v>
      </c>
      <c r="C18" s="172" t="s">
        <v>46</v>
      </c>
      <c r="D18" s="172" t="s">
        <v>27</v>
      </c>
      <c r="E18" s="173" t="s">
        <v>47</v>
      </c>
      <c r="F18" s="173" t="s">
        <v>48</v>
      </c>
      <c r="G18" s="171"/>
      <c r="H18" s="171">
        <v>300</v>
      </c>
      <c r="I18" s="176">
        <f t="shared" si="0"/>
        <v>900000</v>
      </c>
      <c r="J18" s="172">
        <v>300</v>
      </c>
      <c r="K18" s="176">
        <f t="shared" si="1"/>
        <v>900000</v>
      </c>
      <c r="L18" s="172">
        <v>500</v>
      </c>
      <c r="M18" s="176">
        <f t="shared" si="2"/>
        <v>1500000</v>
      </c>
      <c r="N18" s="172">
        <v>600</v>
      </c>
      <c r="O18" s="176">
        <f t="shared" si="3"/>
        <v>1800000</v>
      </c>
      <c r="P18" s="172">
        <v>300</v>
      </c>
      <c r="Q18" s="176">
        <f t="shared" si="4"/>
        <v>900000</v>
      </c>
      <c r="R18" s="172">
        <v>250</v>
      </c>
      <c r="S18" s="176">
        <f t="shared" si="5"/>
        <v>750000</v>
      </c>
      <c r="T18" s="171">
        <v>350</v>
      </c>
      <c r="U18" s="176">
        <f t="shared" si="6"/>
        <v>1050000</v>
      </c>
      <c r="V18" s="171">
        <v>480</v>
      </c>
      <c r="W18" s="176">
        <f t="shared" si="7"/>
        <v>1440000</v>
      </c>
      <c r="X18" s="172">
        <v>320</v>
      </c>
      <c r="Y18" s="176">
        <f t="shared" si="8"/>
        <v>960000</v>
      </c>
      <c r="Z18" s="171">
        <v>0</v>
      </c>
      <c r="AA18" s="176">
        <f t="shared" si="9"/>
        <v>0</v>
      </c>
      <c r="AB18" s="171">
        <v>0</v>
      </c>
      <c r="AC18" s="176">
        <f t="shared" si="10"/>
        <v>0</v>
      </c>
      <c r="AD18" s="171" t="s">
        <v>30</v>
      </c>
      <c r="AE18" s="174">
        <f t="shared" si="11"/>
        <v>3400</v>
      </c>
      <c r="AF18" s="179">
        <v>3000</v>
      </c>
      <c r="AG18" s="176">
        <f t="shared" si="12"/>
        <v>10200000</v>
      </c>
      <c r="AH18" s="176">
        <f t="shared" si="13"/>
        <v>1020000</v>
      </c>
      <c r="AI18" s="177">
        <f t="shared" si="14"/>
        <v>11220000</v>
      </c>
    </row>
    <row r="19" spans="1:35" s="169" customFormat="1" ht="56.25" x14ac:dyDescent="0.2">
      <c r="A19" s="178">
        <v>8</v>
      </c>
      <c r="B19" s="171" t="s">
        <v>25</v>
      </c>
      <c r="C19" s="172" t="s">
        <v>49</v>
      </c>
      <c r="D19" s="172" t="s">
        <v>27</v>
      </c>
      <c r="E19" s="173" t="s">
        <v>50</v>
      </c>
      <c r="F19" s="173" t="s">
        <v>51</v>
      </c>
      <c r="G19" s="171"/>
      <c r="H19" s="171">
        <v>300</v>
      </c>
      <c r="I19" s="176">
        <f t="shared" si="0"/>
        <v>1200000</v>
      </c>
      <c r="J19" s="172">
        <v>300</v>
      </c>
      <c r="K19" s="176">
        <f t="shared" si="1"/>
        <v>1200000</v>
      </c>
      <c r="L19" s="172">
        <v>300</v>
      </c>
      <c r="M19" s="176">
        <f t="shared" si="2"/>
        <v>1200000</v>
      </c>
      <c r="N19" s="172">
        <v>900</v>
      </c>
      <c r="O19" s="176">
        <f t="shared" si="3"/>
        <v>3600000</v>
      </c>
      <c r="P19" s="172">
        <v>400</v>
      </c>
      <c r="Q19" s="176">
        <f t="shared" si="4"/>
        <v>1600000</v>
      </c>
      <c r="R19" s="172">
        <v>160</v>
      </c>
      <c r="S19" s="176">
        <f t="shared" si="5"/>
        <v>640000</v>
      </c>
      <c r="T19" s="171">
        <v>150</v>
      </c>
      <c r="U19" s="176">
        <f t="shared" si="6"/>
        <v>600000</v>
      </c>
      <c r="V19" s="171">
        <v>480</v>
      </c>
      <c r="W19" s="176">
        <f t="shared" si="7"/>
        <v>1920000</v>
      </c>
      <c r="X19" s="172">
        <v>320</v>
      </c>
      <c r="Y19" s="176">
        <f t="shared" si="8"/>
        <v>1280000</v>
      </c>
      <c r="Z19" s="171">
        <v>0</v>
      </c>
      <c r="AA19" s="176">
        <f t="shared" si="9"/>
        <v>0</v>
      </c>
      <c r="AB19" s="171">
        <v>0</v>
      </c>
      <c r="AC19" s="176">
        <f t="shared" si="10"/>
        <v>0</v>
      </c>
      <c r="AD19" s="171" t="s">
        <v>30</v>
      </c>
      <c r="AE19" s="174">
        <f t="shared" si="11"/>
        <v>3310</v>
      </c>
      <c r="AF19" s="179">
        <v>4000</v>
      </c>
      <c r="AG19" s="176">
        <f t="shared" si="12"/>
        <v>13240000</v>
      </c>
      <c r="AH19" s="176">
        <f t="shared" si="13"/>
        <v>1324000</v>
      </c>
      <c r="AI19" s="177">
        <f t="shared" si="14"/>
        <v>14564000</v>
      </c>
    </row>
    <row r="20" spans="1:35" s="169" customFormat="1" ht="67.5" x14ac:dyDescent="0.2">
      <c r="A20" s="170">
        <v>9</v>
      </c>
      <c r="B20" s="171" t="s">
        <v>25</v>
      </c>
      <c r="C20" s="172" t="s">
        <v>52</v>
      </c>
      <c r="D20" s="172" t="s">
        <v>27</v>
      </c>
      <c r="E20" s="173" t="s">
        <v>53</v>
      </c>
      <c r="F20" s="173" t="s">
        <v>54</v>
      </c>
      <c r="G20" s="171"/>
      <c r="H20" s="171">
        <v>300</v>
      </c>
      <c r="I20" s="176">
        <f t="shared" si="0"/>
        <v>960000</v>
      </c>
      <c r="J20" s="172">
        <v>400</v>
      </c>
      <c r="K20" s="176">
        <f t="shared" si="1"/>
        <v>1280000</v>
      </c>
      <c r="L20" s="172">
        <v>300</v>
      </c>
      <c r="M20" s="176">
        <f t="shared" si="2"/>
        <v>960000</v>
      </c>
      <c r="N20" s="172">
        <v>900</v>
      </c>
      <c r="O20" s="176">
        <f t="shared" si="3"/>
        <v>2880000</v>
      </c>
      <c r="P20" s="172">
        <v>500</v>
      </c>
      <c r="Q20" s="176">
        <f t="shared" si="4"/>
        <v>1600000</v>
      </c>
      <c r="R20" s="172">
        <v>120</v>
      </c>
      <c r="S20" s="176">
        <f t="shared" si="5"/>
        <v>384000</v>
      </c>
      <c r="T20" s="171">
        <v>400</v>
      </c>
      <c r="U20" s="176">
        <f t="shared" si="6"/>
        <v>1280000</v>
      </c>
      <c r="V20" s="171">
        <v>480</v>
      </c>
      <c r="W20" s="176">
        <f t="shared" si="7"/>
        <v>1536000</v>
      </c>
      <c r="X20" s="172">
        <v>320</v>
      </c>
      <c r="Y20" s="176">
        <f t="shared" si="8"/>
        <v>1024000</v>
      </c>
      <c r="Z20" s="171">
        <v>0</v>
      </c>
      <c r="AA20" s="176">
        <f t="shared" si="9"/>
        <v>0</v>
      </c>
      <c r="AB20" s="171">
        <v>0</v>
      </c>
      <c r="AC20" s="176">
        <f t="shared" si="10"/>
        <v>0</v>
      </c>
      <c r="AD20" s="171" t="s">
        <v>30</v>
      </c>
      <c r="AE20" s="174">
        <f t="shared" si="11"/>
        <v>3720</v>
      </c>
      <c r="AF20" s="179">
        <v>3200</v>
      </c>
      <c r="AG20" s="176">
        <f t="shared" si="12"/>
        <v>11904000</v>
      </c>
      <c r="AH20" s="176">
        <f t="shared" si="13"/>
        <v>1190400</v>
      </c>
      <c r="AI20" s="177">
        <f t="shared" si="14"/>
        <v>13094400</v>
      </c>
    </row>
    <row r="21" spans="1:35" s="169" customFormat="1" ht="67.5" x14ac:dyDescent="0.2">
      <c r="A21" s="178">
        <v>10</v>
      </c>
      <c r="B21" s="171" t="s">
        <v>25</v>
      </c>
      <c r="C21" s="172" t="s">
        <v>55</v>
      </c>
      <c r="D21" s="172" t="s">
        <v>27</v>
      </c>
      <c r="E21" s="173" t="s">
        <v>56</v>
      </c>
      <c r="F21" s="173" t="s">
        <v>57</v>
      </c>
      <c r="G21" s="171"/>
      <c r="H21" s="171">
        <v>300</v>
      </c>
      <c r="I21" s="176">
        <f t="shared" si="0"/>
        <v>1260000</v>
      </c>
      <c r="J21" s="172">
        <v>400</v>
      </c>
      <c r="K21" s="176">
        <f t="shared" si="1"/>
        <v>1680000</v>
      </c>
      <c r="L21" s="172">
        <v>300</v>
      </c>
      <c r="M21" s="176">
        <f t="shared" si="2"/>
        <v>1260000</v>
      </c>
      <c r="N21" s="172">
        <v>900</v>
      </c>
      <c r="O21" s="176">
        <f t="shared" si="3"/>
        <v>3780000</v>
      </c>
      <c r="P21" s="172">
        <v>500</v>
      </c>
      <c r="Q21" s="176">
        <f t="shared" si="4"/>
        <v>2100000</v>
      </c>
      <c r="R21" s="172">
        <v>160</v>
      </c>
      <c r="S21" s="176">
        <f t="shared" si="5"/>
        <v>672000</v>
      </c>
      <c r="T21" s="171">
        <v>400</v>
      </c>
      <c r="U21" s="176">
        <f t="shared" si="6"/>
        <v>1680000</v>
      </c>
      <c r="V21" s="171">
        <v>320</v>
      </c>
      <c r="W21" s="176">
        <f t="shared" si="7"/>
        <v>1344000</v>
      </c>
      <c r="X21" s="172">
        <v>320</v>
      </c>
      <c r="Y21" s="176">
        <f t="shared" si="8"/>
        <v>1344000</v>
      </c>
      <c r="Z21" s="171">
        <v>0</v>
      </c>
      <c r="AA21" s="176">
        <f t="shared" si="9"/>
        <v>0</v>
      </c>
      <c r="AB21" s="171">
        <v>0</v>
      </c>
      <c r="AC21" s="176">
        <f t="shared" si="10"/>
        <v>0</v>
      </c>
      <c r="AD21" s="171" t="s">
        <v>30</v>
      </c>
      <c r="AE21" s="174">
        <f t="shared" si="11"/>
        <v>3600</v>
      </c>
      <c r="AF21" s="179">
        <v>4200</v>
      </c>
      <c r="AG21" s="176">
        <f t="shared" si="12"/>
        <v>15120000</v>
      </c>
      <c r="AH21" s="176">
        <f t="shared" si="13"/>
        <v>1512000</v>
      </c>
      <c r="AI21" s="177">
        <f t="shared" si="14"/>
        <v>16632000</v>
      </c>
    </row>
    <row r="22" spans="1:35" s="169" customFormat="1" ht="33.75" x14ac:dyDescent="0.2">
      <c r="A22" s="170">
        <v>11</v>
      </c>
      <c r="B22" s="171" t="s">
        <v>25</v>
      </c>
      <c r="C22" s="172" t="s">
        <v>58</v>
      </c>
      <c r="D22" s="172" t="s">
        <v>27</v>
      </c>
      <c r="E22" s="173" t="s">
        <v>53</v>
      </c>
      <c r="F22" s="173" t="s">
        <v>59</v>
      </c>
      <c r="G22" s="171"/>
      <c r="H22" s="171">
        <v>400</v>
      </c>
      <c r="I22" s="176">
        <f t="shared" si="0"/>
        <v>1120000</v>
      </c>
      <c r="J22" s="172">
        <v>330</v>
      </c>
      <c r="K22" s="176">
        <f t="shared" si="1"/>
        <v>924000</v>
      </c>
      <c r="L22" s="172">
        <v>500</v>
      </c>
      <c r="M22" s="176">
        <f t="shared" si="2"/>
        <v>1400000</v>
      </c>
      <c r="N22" s="172">
        <v>900</v>
      </c>
      <c r="O22" s="176">
        <f t="shared" si="3"/>
        <v>2520000</v>
      </c>
      <c r="P22" s="172">
        <v>500</v>
      </c>
      <c r="Q22" s="176">
        <f t="shared" si="4"/>
        <v>1400000</v>
      </c>
      <c r="R22" s="172">
        <v>110</v>
      </c>
      <c r="S22" s="176">
        <f t="shared" si="5"/>
        <v>308000</v>
      </c>
      <c r="T22" s="171">
        <v>300</v>
      </c>
      <c r="U22" s="176">
        <f t="shared" si="6"/>
        <v>840000</v>
      </c>
      <c r="V22" s="171">
        <v>480</v>
      </c>
      <c r="W22" s="176">
        <f t="shared" si="7"/>
        <v>1344000</v>
      </c>
      <c r="X22" s="172">
        <v>320</v>
      </c>
      <c r="Y22" s="176">
        <f t="shared" si="8"/>
        <v>896000</v>
      </c>
      <c r="Z22" s="171">
        <v>0</v>
      </c>
      <c r="AA22" s="176">
        <f t="shared" si="9"/>
        <v>0</v>
      </c>
      <c r="AB22" s="171">
        <v>0</v>
      </c>
      <c r="AC22" s="176">
        <f t="shared" si="10"/>
        <v>0</v>
      </c>
      <c r="AD22" s="171" t="s">
        <v>30</v>
      </c>
      <c r="AE22" s="174">
        <f t="shared" si="11"/>
        <v>3840</v>
      </c>
      <c r="AF22" s="179">
        <v>2800</v>
      </c>
      <c r="AG22" s="176">
        <f t="shared" si="12"/>
        <v>10752000</v>
      </c>
      <c r="AH22" s="176">
        <f t="shared" si="13"/>
        <v>1075200</v>
      </c>
      <c r="AI22" s="177">
        <f t="shared" si="14"/>
        <v>11827200</v>
      </c>
    </row>
    <row r="23" spans="1:35" s="169" customFormat="1" ht="45" x14ac:dyDescent="0.2">
      <c r="A23" s="178">
        <v>12</v>
      </c>
      <c r="B23" s="171" t="s">
        <v>25</v>
      </c>
      <c r="C23" s="172" t="s">
        <v>60</v>
      </c>
      <c r="D23" s="172" t="s">
        <v>27</v>
      </c>
      <c r="E23" s="173" t="s">
        <v>61</v>
      </c>
      <c r="F23" s="173" t="s">
        <v>62</v>
      </c>
      <c r="G23" s="171"/>
      <c r="H23" s="171">
        <v>400</v>
      </c>
      <c r="I23" s="176">
        <f t="shared" si="0"/>
        <v>1200000</v>
      </c>
      <c r="J23" s="172">
        <v>300</v>
      </c>
      <c r="K23" s="176">
        <f t="shared" si="1"/>
        <v>900000</v>
      </c>
      <c r="L23" s="172">
        <v>500</v>
      </c>
      <c r="M23" s="176">
        <f t="shared" si="2"/>
        <v>1500000</v>
      </c>
      <c r="N23" s="172">
        <v>600</v>
      </c>
      <c r="O23" s="176">
        <f t="shared" si="3"/>
        <v>1800000</v>
      </c>
      <c r="P23" s="172">
        <v>600</v>
      </c>
      <c r="Q23" s="176">
        <f t="shared" si="4"/>
        <v>1800000</v>
      </c>
      <c r="R23" s="172">
        <v>200</v>
      </c>
      <c r="S23" s="176">
        <f t="shared" si="5"/>
        <v>600000</v>
      </c>
      <c r="T23" s="171">
        <v>400</v>
      </c>
      <c r="U23" s="176">
        <f t="shared" si="6"/>
        <v>1200000</v>
      </c>
      <c r="V23" s="171">
        <v>240</v>
      </c>
      <c r="W23" s="176">
        <f t="shared" si="7"/>
        <v>720000</v>
      </c>
      <c r="X23" s="172">
        <v>280</v>
      </c>
      <c r="Y23" s="176">
        <f t="shared" si="8"/>
        <v>840000</v>
      </c>
      <c r="Z23" s="171">
        <v>0</v>
      </c>
      <c r="AA23" s="176">
        <f t="shared" si="9"/>
        <v>0</v>
      </c>
      <c r="AB23" s="171">
        <v>0</v>
      </c>
      <c r="AC23" s="176">
        <f t="shared" si="10"/>
        <v>0</v>
      </c>
      <c r="AD23" s="171" t="s">
        <v>30</v>
      </c>
      <c r="AE23" s="174">
        <f t="shared" si="11"/>
        <v>3520</v>
      </c>
      <c r="AF23" s="179">
        <v>3000</v>
      </c>
      <c r="AG23" s="176">
        <f t="shared" si="12"/>
        <v>10560000</v>
      </c>
      <c r="AH23" s="176">
        <f t="shared" si="13"/>
        <v>1056000</v>
      </c>
      <c r="AI23" s="177">
        <f t="shared" si="14"/>
        <v>11616000</v>
      </c>
    </row>
    <row r="24" spans="1:35" s="169" customFormat="1" ht="78.75" x14ac:dyDescent="0.2">
      <c r="A24" s="170">
        <v>13</v>
      </c>
      <c r="B24" s="171" t="s">
        <v>25</v>
      </c>
      <c r="C24" s="172" t="s">
        <v>63</v>
      </c>
      <c r="D24" s="172" t="s">
        <v>27</v>
      </c>
      <c r="E24" s="173" t="s">
        <v>64</v>
      </c>
      <c r="F24" s="173" t="s">
        <v>65</v>
      </c>
      <c r="G24" s="171"/>
      <c r="H24" s="171">
        <v>300</v>
      </c>
      <c r="I24" s="176">
        <f t="shared" si="0"/>
        <v>1260000</v>
      </c>
      <c r="J24" s="172">
        <v>280</v>
      </c>
      <c r="K24" s="176">
        <f t="shared" si="1"/>
        <v>1176000</v>
      </c>
      <c r="L24" s="172">
        <v>400</v>
      </c>
      <c r="M24" s="176">
        <f t="shared" si="2"/>
        <v>1680000</v>
      </c>
      <c r="N24" s="172">
        <v>600</v>
      </c>
      <c r="O24" s="176">
        <f t="shared" si="3"/>
        <v>2520000</v>
      </c>
      <c r="P24" s="172">
        <v>200</v>
      </c>
      <c r="Q24" s="176">
        <f t="shared" si="4"/>
        <v>840000</v>
      </c>
      <c r="R24" s="172">
        <v>90</v>
      </c>
      <c r="S24" s="176">
        <f t="shared" si="5"/>
        <v>378000</v>
      </c>
      <c r="T24" s="171">
        <v>500</v>
      </c>
      <c r="U24" s="176">
        <f t="shared" si="6"/>
        <v>2100000</v>
      </c>
      <c r="V24" s="171">
        <v>480</v>
      </c>
      <c r="W24" s="176">
        <f t="shared" si="7"/>
        <v>2016000</v>
      </c>
      <c r="X24" s="172">
        <v>150</v>
      </c>
      <c r="Y24" s="176">
        <f t="shared" si="8"/>
        <v>630000</v>
      </c>
      <c r="Z24" s="171">
        <v>0</v>
      </c>
      <c r="AA24" s="176">
        <f t="shared" si="9"/>
        <v>0</v>
      </c>
      <c r="AB24" s="171">
        <v>0</v>
      </c>
      <c r="AC24" s="176">
        <f t="shared" si="10"/>
        <v>0</v>
      </c>
      <c r="AD24" s="171" t="s">
        <v>30</v>
      </c>
      <c r="AE24" s="174">
        <f t="shared" si="11"/>
        <v>3000</v>
      </c>
      <c r="AF24" s="179">
        <v>4200</v>
      </c>
      <c r="AG24" s="176">
        <f t="shared" si="12"/>
        <v>12600000</v>
      </c>
      <c r="AH24" s="176">
        <f t="shared" si="13"/>
        <v>1260000</v>
      </c>
      <c r="AI24" s="177">
        <f t="shared" si="14"/>
        <v>13860000</v>
      </c>
    </row>
    <row r="25" spans="1:35" s="169" customFormat="1" ht="101.25" x14ac:dyDescent="0.2">
      <c r="A25" s="178">
        <v>14</v>
      </c>
      <c r="B25" s="171" t="s">
        <v>25</v>
      </c>
      <c r="C25" s="172" t="s">
        <v>66</v>
      </c>
      <c r="D25" s="172" t="s">
        <v>27</v>
      </c>
      <c r="E25" s="173" t="s">
        <v>67</v>
      </c>
      <c r="F25" s="173" t="s">
        <v>68</v>
      </c>
      <c r="G25" s="171"/>
      <c r="H25" s="171">
        <v>300</v>
      </c>
      <c r="I25" s="176">
        <f t="shared" si="0"/>
        <v>2850000</v>
      </c>
      <c r="J25" s="172">
        <v>220</v>
      </c>
      <c r="K25" s="176">
        <f t="shared" si="1"/>
        <v>2090000</v>
      </c>
      <c r="L25" s="172">
        <v>400</v>
      </c>
      <c r="M25" s="176">
        <f t="shared" si="2"/>
        <v>3800000</v>
      </c>
      <c r="N25" s="172">
        <v>600</v>
      </c>
      <c r="O25" s="176">
        <f t="shared" si="3"/>
        <v>5700000</v>
      </c>
      <c r="P25" s="172">
        <v>200</v>
      </c>
      <c r="Q25" s="176">
        <f t="shared" si="4"/>
        <v>1900000</v>
      </c>
      <c r="R25" s="172">
        <v>130</v>
      </c>
      <c r="S25" s="176">
        <f t="shared" si="5"/>
        <v>1235000</v>
      </c>
      <c r="T25" s="171">
        <v>150</v>
      </c>
      <c r="U25" s="176">
        <f t="shared" si="6"/>
        <v>1425000</v>
      </c>
      <c r="V25" s="171">
        <v>480</v>
      </c>
      <c r="W25" s="176">
        <f t="shared" si="7"/>
        <v>4560000</v>
      </c>
      <c r="X25" s="172">
        <v>120</v>
      </c>
      <c r="Y25" s="176">
        <f t="shared" si="8"/>
        <v>1140000</v>
      </c>
      <c r="Z25" s="171">
        <v>0</v>
      </c>
      <c r="AA25" s="176">
        <f t="shared" si="9"/>
        <v>0</v>
      </c>
      <c r="AB25" s="171">
        <v>0</v>
      </c>
      <c r="AC25" s="176">
        <f t="shared" si="10"/>
        <v>0</v>
      </c>
      <c r="AD25" s="171" t="s">
        <v>30</v>
      </c>
      <c r="AE25" s="174">
        <f t="shared" si="11"/>
        <v>2600</v>
      </c>
      <c r="AF25" s="179">
        <v>9500</v>
      </c>
      <c r="AG25" s="176">
        <f t="shared" si="12"/>
        <v>24700000</v>
      </c>
      <c r="AH25" s="176">
        <f t="shared" si="13"/>
        <v>2470000</v>
      </c>
      <c r="AI25" s="177">
        <f t="shared" si="14"/>
        <v>27170000</v>
      </c>
    </row>
    <row r="26" spans="1:35" s="169" customFormat="1" ht="67.5" x14ac:dyDescent="0.2">
      <c r="A26" s="170">
        <v>15</v>
      </c>
      <c r="B26" s="171" t="s">
        <v>25</v>
      </c>
      <c r="C26" s="172" t="s">
        <v>69</v>
      </c>
      <c r="D26" s="172" t="s">
        <v>27</v>
      </c>
      <c r="E26" s="173" t="s">
        <v>67</v>
      </c>
      <c r="F26" s="173" t="s">
        <v>70</v>
      </c>
      <c r="G26" s="171"/>
      <c r="H26" s="171">
        <v>300</v>
      </c>
      <c r="I26" s="176">
        <f t="shared" si="0"/>
        <v>2400000</v>
      </c>
      <c r="J26" s="172">
        <v>180</v>
      </c>
      <c r="K26" s="176">
        <f t="shared" si="1"/>
        <v>1440000</v>
      </c>
      <c r="L26" s="172">
        <v>400</v>
      </c>
      <c r="M26" s="176">
        <f t="shared" si="2"/>
        <v>3200000</v>
      </c>
      <c r="N26" s="172">
        <v>600</v>
      </c>
      <c r="O26" s="176">
        <f t="shared" si="3"/>
        <v>4800000</v>
      </c>
      <c r="P26" s="172">
        <v>200</v>
      </c>
      <c r="Q26" s="176">
        <f t="shared" si="4"/>
        <v>1600000</v>
      </c>
      <c r="R26" s="172">
        <v>60</v>
      </c>
      <c r="S26" s="176">
        <f t="shared" si="5"/>
        <v>480000</v>
      </c>
      <c r="T26" s="171">
        <v>150</v>
      </c>
      <c r="U26" s="176">
        <f t="shared" si="6"/>
        <v>1200000</v>
      </c>
      <c r="V26" s="171">
        <v>480</v>
      </c>
      <c r="W26" s="176">
        <f t="shared" si="7"/>
        <v>3840000</v>
      </c>
      <c r="X26" s="172">
        <v>120</v>
      </c>
      <c r="Y26" s="176">
        <f t="shared" si="8"/>
        <v>960000</v>
      </c>
      <c r="Z26" s="171">
        <v>0</v>
      </c>
      <c r="AA26" s="176">
        <f t="shared" si="9"/>
        <v>0</v>
      </c>
      <c r="AB26" s="171">
        <v>0</v>
      </c>
      <c r="AC26" s="176">
        <f t="shared" si="10"/>
        <v>0</v>
      </c>
      <c r="AD26" s="171" t="s">
        <v>30</v>
      </c>
      <c r="AE26" s="174">
        <f t="shared" si="11"/>
        <v>2490</v>
      </c>
      <c r="AF26" s="179">
        <v>8000</v>
      </c>
      <c r="AG26" s="176">
        <f t="shared" si="12"/>
        <v>19920000</v>
      </c>
      <c r="AH26" s="176">
        <f t="shared" si="13"/>
        <v>1992000</v>
      </c>
      <c r="AI26" s="177">
        <f t="shared" si="14"/>
        <v>21912000</v>
      </c>
    </row>
    <row r="27" spans="1:35" s="169" customFormat="1" ht="67.5" x14ac:dyDescent="0.2">
      <c r="A27" s="178">
        <v>16</v>
      </c>
      <c r="B27" s="171" t="s">
        <v>25</v>
      </c>
      <c r="C27" s="172" t="s">
        <v>71</v>
      </c>
      <c r="D27" s="172" t="s">
        <v>27</v>
      </c>
      <c r="E27" s="173" t="s">
        <v>72</v>
      </c>
      <c r="F27" s="173" t="s">
        <v>73</v>
      </c>
      <c r="G27" s="171"/>
      <c r="H27" s="171">
        <v>300</v>
      </c>
      <c r="I27" s="176">
        <f t="shared" si="0"/>
        <v>2250000</v>
      </c>
      <c r="J27" s="172">
        <v>120</v>
      </c>
      <c r="K27" s="176">
        <f t="shared" si="1"/>
        <v>900000</v>
      </c>
      <c r="L27" s="172">
        <v>400</v>
      </c>
      <c r="M27" s="176">
        <f t="shared" si="2"/>
        <v>3000000</v>
      </c>
      <c r="N27" s="172">
        <v>400</v>
      </c>
      <c r="O27" s="176">
        <f t="shared" si="3"/>
        <v>3000000</v>
      </c>
      <c r="P27" s="172">
        <v>200</v>
      </c>
      <c r="Q27" s="176">
        <f t="shared" si="4"/>
        <v>1500000</v>
      </c>
      <c r="R27" s="172">
        <v>100</v>
      </c>
      <c r="S27" s="176">
        <f t="shared" si="5"/>
        <v>750000</v>
      </c>
      <c r="T27" s="171">
        <v>150</v>
      </c>
      <c r="U27" s="176">
        <f t="shared" si="6"/>
        <v>1125000</v>
      </c>
      <c r="V27" s="171">
        <v>280</v>
      </c>
      <c r="W27" s="176">
        <f t="shared" si="7"/>
        <v>2100000</v>
      </c>
      <c r="X27" s="172">
        <v>120</v>
      </c>
      <c r="Y27" s="176">
        <f t="shared" si="8"/>
        <v>900000</v>
      </c>
      <c r="Z27" s="171">
        <v>0</v>
      </c>
      <c r="AA27" s="176">
        <f t="shared" si="9"/>
        <v>0</v>
      </c>
      <c r="AB27" s="171">
        <v>0</v>
      </c>
      <c r="AC27" s="176">
        <f t="shared" si="10"/>
        <v>0</v>
      </c>
      <c r="AD27" s="171" t="s">
        <v>30</v>
      </c>
      <c r="AE27" s="174">
        <f t="shared" si="11"/>
        <v>2070</v>
      </c>
      <c r="AF27" s="179">
        <v>7500</v>
      </c>
      <c r="AG27" s="176">
        <f t="shared" si="12"/>
        <v>15525000</v>
      </c>
      <c r="AH27" s="176">
        <f t="shared" si="13"/>
        <v>1552500</v>
      </c>
      <c r="AI27" s="177">
        <f t="shared" si="14"/>
        <v>17077500</v>
      </c>
    </row>
    <row r="28" spans="1:35" s="169" customFormat="1" ht="101.25" x14ac:dyDescent="0.2">
      <c r="A28" s="170">
        <v>17</v>
      </c>
      <c r="B28" s="171" t="s">
        <v>25</v>
      </c>
      <c r="C28" s="172" t="s">
        <v>74</v>
      </c>
      <c r="D28" s="172" t="s">
        <v>27</v>
      </c>
      <c r="E28" s="173" t="s">
        <v>75</v>
      </c>
      <c r="F28" s="173" t="s">
        <v>76</v>
      </c>
      <c r="G28" s="171"/>
      <c r="H28" s="171">
        <v>200</v>
      </c>
      <c r="I28" s="176">
        <f t="shared" si="0"/>
        <v>2000000</v>
      </c>
      <c r="J28" s="172">
        <v>80</v>
      </c>
      <c r="K28" s="176">
        <f t="shared" si="1"/>
        <v>800000</v>
      </c>
      <c r="L28" s="172">
        <v>300</v>
      </c>
      <c r="M28" s="176">
        <f t="shared" si="2"/>
        <v>3000000</v>
      </c>
      <c r="N28" s="172">
        <v>300</v>
      </c>
      <c r="O28" s="176">
        <f t="shared" si="3"/>
        <v>3000000</v>
      </c>
      <c r="P28" s="172">
        <v>200</v>
      </c>
      <c r="Q28" s="176">
        <f t="shared" si="4"/>
        <v>2000000</v>
      </c>
      <c r="R28" s="172">
        <v>50</v>
      </c>
      <c r="S28" s="176">
        <f t="shared" si="5"/>
        <v>500000</v>
      </c>
      <c r="T28" s="171">
        <v>100</v>
      </c>
      <c r="U28" s="176">
        <f t="shared" si="6"/>
        <v>1000000</v>
      </c>
      <c r="V28" s="171">
        <v>280</v>
      </c>
      <c r="W28" s="176">
        <f t="shared" si="7"/>
        <v>2800000</v>
      </c>
      <c r="X28" s="172">
        <v>120</v>
      </c>
      <c r="Y28" s="176">
        <f t="shared" si="8"/>
        <v>1200000</v>
      </c>
      <c r="Z28" s="171">
        <v>0</v>
      </c>
      <c r="AA28" s="176">
        <f t="shared" si="9"/>
        <v>0</v>
      </c>
      <c r="AB28" s="171">
        <v>0</v>
      </c>
      <c r="AC28" s="176">
        <f t="shared" si="10"/>
        <v>0</v>
      </c>
      <c r="AD28" s="171" t="s">
        <v>30</v>
      </c>
      <c r="AE28" s="174">
        <f t="shared" si="11"/>
        <v>1630</v>
      </c>
      <c r="AF28" s="179">
        <v>10000</v>
      </c>
      <c r="AG28" s="176">
        <f t="shared" si="12"/>
        <v>16300000</v>
      </c>
      <c r="AH28" s="176">
        <f t="shared" si="13"/>
        <v>1630000</v>
      </c>
      <c r="AI28" s="177">
        <f t="shared" si="14"/>
        <v>17930000</v>
      </c>
    </row>
    <row r="29" spans="1:35" s="169" customFormat="1" ht="78.75" x14ac:dyDescent="0.2">
      <c r="A29" s="178">
        <v>18</v>
      </c>
      <c r="B29" s="171" t="s">
        <v>25</v>
      </c>
      <c r="C29" s="172" t="s">
        <v>77</v>
      </c>
      <c r="D29" s="172" t="s">
        <v>27</v>
      </c>
      <c r="E29" s="173" t="s">
        <v>78</v>
      </c>
      <c r="F29" s="173" t="s">
        <v>79</v>
      </c>
      <c r="G29" s="171"/>
      <c r="H29" s="171">
        <v>200</v>
      </c>
      <c r="I29" s="176">
        <f t="shared" si="0"/>
        <v>1900000</v>
      </c>
      <c r="J29" s="172">
        <v>50</v>
      </c>
      <c r="K29" s="176">
        <f t="shared" si="1"/>
        <v>475000</v>
      </c>
      <c r="L29" s="172">
        <v>300</v>
      </c>
      <c r="M29" s="176">
        <f t="shared" si="2"/>
        <v>2850000</v>
      </c>
      <c r="N29" s="172">
        <v>300</v>
      </c>
      <c r="O29" s="176">
        <f t="shared" si="3"/>
        <v>2850000</v>
      </c>
      <c r="P29" s="172">
        <v>200</v>
      </c>
      <c r="Q29" s="176">
        <f t="shared" si="4"/>
        <v>1900000</v>
      </c>
      <c r="R29" s="172">
        <v>140</v>
      </c>
      <c r="S29" s="176">
        <f t="shared" si="5"/>
        <v>1330000</v>
      </c>
      <c r="T29" s="171">
        <v>100</v>
      </c>
      <c r="U29" s="176">
        <f t="shared" si="6"/>
        <v>950000</v>
      </c>
      <c r="V29" s="171">
        <v>280</v>
      </c>
      <c r="W29" s="176">
        <f t="shared" si="7"/>
        <v>2660000</v>
      </c>
      <c r="X29" s="172">
        <v>120</v>
      </c>
      <c r="Y29" s="176">
        <f t="shared" si="8"/>
        <v>1140000</v>
      </c>
      <c r="Z29" s="171">
        <v>0</v>
      </c>
      <c r="AA29" s="176">
        <f t="shared" si="9"/>
        <v>0</v>
      </c>
      <c r="AB29" s="171">
        <v>0</v>
      </c>
      <c r="AC29" s="176">
        <f t="shared" si="10"/>
        <v>0</v>
      </c>
      <c r="AD29" s="171" t="s">
        <v>30</v>
      </c>
      <c r="AE29" s="174">
        <f t="shared" si="11"/>
        <v>1690</v>
      </c>
      <c r="AF29" s="179">
        <v>9500</v>
      </c>
      <c r="AG29" s="176">
        <f t="shared" si="12"/>
        <v>16055000</v>
      </c>
      <c r="AH29" s="176">
        <f t="shared" si="13"/>
        <v>1605500</v>
      </c>
      <c r="AI29" s="177">
        <f t="shared" si="14"/>
        <v>17660500</v>
      </c>
    </row>
    <row r="30" spans="1:35" s="169" customFormat="1" ht="67.5" x14ac:dyDescent="0.2">
      <c r="A30" s="170">
        <v>19</v>
      </c>
      <c r="B30" s="171" t="s">
        <v>25</v>
      </c>
      <c r="C30" s="172" t="s">
        <v>80</v>
      </c>
      <c r="D30" s="172" t="s">
        <v>27</v>
      </c>
      <c r="E30" s="173" t="s">
        <v>81</v>
      </c>
      <c r="F30" s="173" t="s">
        <v>82</v>
      </c>
      <c r="G30" s="171"/>
      <c r="H30" s="171">
        <v>200</v>
      </c>
      <c r="I30" s="176">
        <f t="shared" si="0"/>
        <v>1200000</v>
      </c>
      <c r="J30" s="172">
        <v>60</v>
      </c>
      <c r="K30" s="176">
        <f t="shared" si="1"/>
        <v>360000</v>
      </c>
      <c r="L30" s="172">
        <v>300</v>
      </c>
      <c r="M30" s="176">
        <f t="shared" si="2"/>
        <v>1800000</v>
      </c>
      <c r="N30" s="172">
        <v>600</v>
      </c>
      <c r="O30" s="176">
        <f t="shared" si="3"/>
        <v>3600000</v>
      </c>
      <c r="P30" s="172">
        <v>200</v>
      </c>
      <c r="Q30" s="176">
        <f t="shared" si="4"/>
        <v>1200000</v>
      </c>
      <c r="R30" s="172">
        <v>50</v>
      </c>
      <c r="S30" s="176">
        <f t="shared" si="5"/>
        <v>300000</v>
      </c>
      <c r="T30" s="171">
        <v>100</v>
      </c>
      <c r="U30" s="176">
        <f t="shared" si="6"/>
        <v>600000</v>
      </c>
      <c r="V30" s="171">
        <v>280</v>
      </c>
      <c r="W30" s="176">
        <f t="shared" si="7"/>
        <v>1680000</v>
      </c>
      <c r="X30" s="172">
        <v>120</v>
      </c>
      <c r="Y30" s="176">
        <f t="shared" si="8"/>
        <v>720000</v>
      </c>
      <c r="Z30" s="171">
        <v>0</v>
      </c>
      <c r="AA30" s="176">
        <f t="shared" si="9"/>
        <v>0</v>
      </c>
      <c r="AB30" s="171">
        <v>0</v>
      </c>
      <c r="AC30" s="176">
        <f t="shared" si="10"/>
        <v>0</v>
      </c>
      <c r="AD30" s="171" t="s">
        <v>30</v>
      </c>
      <c r="AE30" s="174">
        <f t="shared" si="11"/>
        <v>1910</v>
      </c>
      <c r="AF30" s="179">
        <v>6000</v>
      </c>
      <c r="AG30" s="176">
        <f t="shared" si="12"/>
        <v>11460000</v>
      </c>
      <c r="AH30" s="176">
        <f t="shared" si="13"/>
        <v>1146000</v>
      </c>
      <c r="AI30" s="177">
        <f t="shared" si="14"/>
        <v>12606000</v>
      </c>
    </row>
    <row r="31" spans="1:35" s="169" customFormat="1" ht="33.75" x14ac:dyDescent="0.2">
      <c r="A31" s="178">
        <v>20</v>
      </c>
      <c r="B31" s="171" t="s">
        <v>25</v>
      </c>
      <c r="C31" s="172" t="s">
        <v>83</v>
      </c>
      <c r="D31" s="172" t="s">
        <v>27</v>
      </c>
      <c r="E31" s="173" t="s">
        <v>84</v>
      </c>
      <c r="F31" s="173" t="s">
        <v>85</v>
      </c>
      <c r="G31" s="171"/>
      <c r="H31" s="171">
        <v>200</v>
      </c>
      <c r="I31" s="176">
        <f t="shared" si="0"/>
        <v>400000</v>
      </c>
      <c r="J31" s="172">
        <v>300</v>
      </c>
      <c r="K31" s="176">
        <f t="shared" si="1"/>
        <v>600000</v>
      </c>
      <c r="L31" s="172">
        <v>300</v>
      </c>
      <c r="M31" s="176">
        <f t="shared" si="2"/>
        <v>600000</v>
      </c>
      <c r="N31" s="172">
        <v>900</v>
      </c>
      <c r="O31" s="176">
        <f t="shared" si="3"/>
        <v>1800000</v>
      </c>
      <c r="P31" s="172">
        <v>150</v>
      </c>
      <c r="Q31" s="176">
        <f t="shared" si="4"/>
        <v>300000</v>
      </c>
      <c r="R31" s="172">
        <v>130</v>
      </c>
      <c r="S31" s="176">
        <f t="shared" si="5"/>
        <v>260000</v>
      </c>
      <c r="T31" s="171">
        <v>100</v>
      </c>
      <c r="U31" s="176">
        <f t="shared" si="6"/>
        <v>200000</v>
      </c>
      <c r="V31" s="171">
        <v>120</v>
      </c>
      <c r="W31" s="176">
        <f t="shared" si="7"/>
        <v>240000</v>
      </c>
      <c r="X31" s="172">
        <v>120</v>
      </c>
      <c r="Y31" s="176">
        <f t="shared" si="8"/>
        <v>240000</v>
      </c>
      <c r="Z31" s="171">
        <v>0</v>
      </c>
      <c r="AA31" s="176">
        <f t="shared" si="9"/>
        <v>0</v>
      </c>
      <c r="AB31" s="171">
        <v>0</v>
      </c>
      <c r="AC31" s="176">
        <f t="shared" si="10"/>
        <v>0</v>
      </c>
      <c r="AD31" s="171" t="s">
        <v>30</v>
      </c>
      <c r="AE31" s="174">
        <f t="shared" si="11"/>
        <v>2320</v>
      </c>
      <c r="AF31" s="179">
        <v>2000</v>
      </c>
      <c r="AG31" s="176">
        <f t="shared" si="12"/>
        <v>4640000</v>
      </c>
      <c r="AH31" s="176">
        <f t="shared" si="13"/>
        <v>464000</v>
      </c>
      <c r="AI31" s="177">
        <f t="shared" si="14"/>
        <v>5104000</v>
      </c>
    </row>
    <row r="32" spans="1:35" s="169" customFormat="1" ht="68.25" thickBot="1" x14ac:dyDescent="0.25">
      <c r="A32" s="180">
        <v>21</v>
      </c>
      <c r="B32" s="181" t="s">
        <v>25</v>
      </c>
      <c r="C32" s="182" t="s">
        <v>86</v>
      </c>
      <c r="D32" s="182" t="s">
        <v>27</v>
      </c>
      <c r="E32" s="183" t="s">
        <v>87</v>
      </c>
      <c r="F32" s="183" t="s">
        <v>88</v>
      </c>
      <c r="G32" s="181"/>
      <c r="H32" s="181">
        <v>100</v>
      </c>
      <c r="I32" s="176">
        <f t="shared" si="0"/>
        <v>2000000</v>
      </c>
      <c r="J32" s="182">
        <v>40</v>
      </c>
      <c r="K32" s="176">
        <f t="shared" si="1"/>
        <v>800000</v>
      </c>
      <c r="L32" s="182">
        <v>300</v>
      </c>
      <c r="M32" s="176">
        <f t="shared" si="2"/>
        <v>6000000</v>
      </c>
      <c r="N32" s="182">
        <v>150</v>
      </c>
      <c r="O32" s="176">
        <f t="shared" si="3"/>
        <v>3000000</v>
      </c>
      <c r="P32" s="182">
        <v>150</v>
      </c>
      <c r="Q32" s="176">
        <f t="shared" si="4"/>
        <v>3000000</v>
      </c>
      <c r="R32" s="182">
        <v>60</v>
      </c>
      <c r="S32" s="176">
        <f t="shared" si="5"/>
        <v>1200000</v>
      </c>
      <c r="T32" s="181">
        <v>20</v>
      </c>
      <c r="U32" s="176">
        <f t="shared" si="6"/>
        <v>400000</v>
      </c>
      <c r="V32" s="181">
        <v>220</v>
      </c>
      <c r="W32" s="176">
        <f t="shared" si="7"/>
        <v>4400000</v>
      </c>
      <c r="X32" s="182">
        <v>60</v>
      </c>
      <c r="Y32" s="176">
        <f t="shared" si="8"/>
        <v>1200000</v>
      </c>
      <c r="Z32" s="182">
        <v>0</v>
      </c>
      <c r="AA32" s="176">
        <f t="shared" si="9"/>
        <v>0</v>
      </c>
      <c r="AB32" s="182">
        <v>0</v>
      </c>
      <c r="AC32" s="176">
        <f t="shared" si="10"/>
        <v>0</v>
      </c>
      <c r="AD32" s="182" t="s">
        <v>30</v>
      </c>
      <c r="AE32" s="174">
        <f t="shared" si="11"/>
        <v>1100</v>
      </c>
      <c r="AF32" s="184">
        <v>20000</v>
      </c>
      <c r="AG32" s="185">
        <f>AE32*AF32</f>
        <v>22000000</v>
      </c>
      <c r="AH32" s="185">
        <f>AG32*10%</f>
        <v>2200000</v>
      </c>
      <c r="AI32" s="186">
        <f>AG32+AH32</f>
        <v>24200000</v>
      </c>
    </row>
    <row r="33" spans="1:35" ht="26.25" thickBot="1" x14ac:dyDescent="0.3">
      <c r="A33" s="1"/>
      <c r="B33" s="1"/>
      <c r="C33" s="1"/>
      <c r="D33" s="1"/>
      <c r="E33" s="1"/>
      <c r="F33" s="1"/>
      <c r="G33" s="1"/>
      <c r="H33" s="1">
        <f>SUM(H12:H32)</f>
        <v>5900</v>
      </c>
      <c r="I33" s="232">
        <f>SUM(I12:I32)</f>
        <v>29120000</v>
      </c>
      <c r="J33" s="249">
        <f t="shared" ref="J33:AC33" si="15">SUM(J12:J32)</f>
        <v>5370</v>
      </c>
      <c r="K33" s="232">
        <f t="shared" si="15"/>
        <v>23090000</v>
      </c>
      <c r="L33" s="249">
        <f t="shared" si="15"/>
        <v>8500</v>
      </c>
      <c r="M33" s="232">
        <f t="shared" si="15"/>
        <v>44150000</v>
      </c>
      <c r="N33" s="249">
        <f t="shared" si="15"/>
        <v>14650</v>
      </c>
      <c r="O33" s="232">
        <f t="shared" si="15"/>
        <v>66360000</v>
      </c>
      <c r="P33" s="249">
        <f t="shared" si="15"/>
        <v>7000</v>
      </c>
      <c r="Q33" s="232">
        <f t="shared" si="15"/>
        <v>31580000</v>
      </c>
      <c r="R33" s="249">
        <f t="shared" si="15"/>
        <v>3140</v>
      </c>
      <c r="S33" s="232">
        <f t="shared" si="15"/>
        <v>13802000</v>
      </c>
      <c r="T33" s="249">
        <f t="shared" si="15"/>
        <v>4870</v>
      </c>
      <c r="U33" s="232">
        <f t="shared" si="15"/>
        <v>20445000</v>
      </c>
      <c r="V33" s="249">
        <f t="shared" si="15"/>
        <v>8100</v>
      </c>
      <c r="W33" s="232">
        <f t="shared" si="15"/>
        <v>42488000</v>
      </c>
      <c r="X33" s="249">
        <f t="shared" si="15"/>
        <v>5050</v>
      </c>
      <c r="Y33" s="232">
        <f t="shared" si="15"/>
        <v>22294000</v>
      </c>
      <c r="Z33" s="249">
        <f t="shared" si="15"/>
        <v>0</v>
      </c>
      <c r="AA33" s="176">
        <f>Z33*$AF$12</f>
        <v>0</v>
      </c>
      <c r="AB33" s="249">
        <f t="shared" si="15"/>
        <v>0</v>
      </c>
      <c r="AC33" s="232">
        <f t="shared" si="15"/>
        <v>0</v>
      </c>
      <c r="AD33" s="2" t="s">
        <v>89</v>
      </c>
      <c r="AE33" s="174">
        <f>SUM(AE12:AE32)</f>
        <v>62580</v>
      </c>
      <c r="AF33" s="3" t="s">
        <v>90</v>
      </c>
      <c r="AG33" s="4">
        <f>SUM(AG12:AG32)</f>
        <v>293329000</v>
      </c>
      <c r="AH33" s="2"/>
      <c r="AI33" s="5">
        <f>SUM(AI12:AI32)</f>
        <v>322661900</v>
      </c>
    </row>
    <row r="34" spans="1:35" x14ac:dyDescent="0.25">
      <c r="AE34" s="187">
        <f>SUM(AE12:AE32)</f>
        <v>62580</v>
      </c>
      <c r="AF34" s="187"/>
      <c r="AG34" s="187">
        <f>SUM(AG12:AG32)</f>
        <v>293329000</v>
      </c>
      <c r="AH34" s="187"/>
      <c r="AI34" s="187">
        <f>SUM(AI12:AI32)</f>
        <v>322661900</v>
      </c>
    </row>
    <row r="35" spans="1:35" x14ac:dyDescent="0.25">
      <c r="H35" s="245"/>
      <c r="I35" s="244"/>
    </row>
  </sheetData>
  <mergeCells count="2">
    <mergeCell ref="A9:AI9"/>
    <mergeCell ref="A10:AI10"/>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6AC01-9AFC-4644-A2C9-A20192C5B5DB}">
  <dimension ref="A1:X164"/>
  <sheetViews>
    <sheetView zoomScale="90" zoomScaleNormal="90" workbookViewId="0">
      <selection activeCell="D6" sqref="D6"/>
    </sheetView>
  </sheetViews>
  <sheetFormatPr defaultRowHeight="15" x14ac:dyDescent="0.25"/>
  <cols>
    <col min="1" max="1" width="59.5703125" bestFit="1" customWidth="1"/>
    <col min="2" max="2" width="12.140625" style="245" customWidth="1"/>
    <col min="3" max="3" width="18.140625" style="244" bestFit="1" customWidth="1"/>
    <col min="4" max="4" width="15.42578125" style="244" bestFit="1" customWidth="1"/>
    <col min="5" max="5" width="18.42578125" style="244" bestFit="1" customWidth="1"/>
  </cols>
  <sheetData>
    <row r="1" spans="1:24" s="274" customFormat="1" x14ac:dyDescent="0.25"/>
    <row r="2" spans="1:24" s="274" customFormat="1" x14ac:dyDescent="0.25"/>
    <row r="3" spans="1:24" s="274" customFormat="1" x14ac:dyDescent="0.25"/>
    <row r="4" spans="1:24" s="274" customFormat="1" ht="31.5" x14ac:dyDescent="0.5">
      <c r="B4" s="343" t="s">
        <v>1713</v>
      </c>
    </row>
    <row r="5" spans="1:24" s="274" customFormat="1" x14ac:dyDescent="0.25">
      <c r="B5" s="274" t="s">
        <v>1714</v>
      </c>
    </row>
    <row r="6" spans="1:24" s="274" customFormat="1" x14ac:dyDescent="0.25"/>
    <row r="7" spans="1:24" s="274" customFormat="1" x14ac:dyDescent="0.25"/>
    <row r="8" spans="1:24" s="274" customFormat="1" x14ac:dyDescent="0.25"/>
    <row r="9" spans="1:24" ht="21" x14ac:dyDescent="0.35">
      <c r="A9" s="379" t="str">
        <f>'SG 1'!A9</f>
        <v>ALLEGATO 4.1 - PROTESI GINOCCHIO</v>
      </c>
      <c r="B9" s="379"/>
      <c r="C9" s="379"/>
      <c r="D9" s="379"/>
      <c r="E9" s="379"/>
    </row>
    <row r="10" spans="1:24" s="97" customFormat="1" x14ac:dyDescent="0.25">
      <c r="A10" s="229"/>
      <c r="B10" s="229"/>
      <c r="C10" s="229"/>
      <c r="D10" s="310"/>
      <c r="E10" s="244"/>
    </row>
    <row r="11" spans="1:24" x14ac:dyDescent="0.25">
      <c r="A11" s="246" t="s">
        <v>1521</v>
      </c>
      <c r="B11" s="247" t="s">
        <v>1522</v>
      </c>
      <c r="C11" s="248" t="s">
        <v>1523</v>
      </c>
      <c r="D11" s="244" t="s">
        <v>1704</v>
      </c>
      <c r="E11" s="244" t="s">
        <v>1705</v>
      </c>
    </row>
    <row r="12" spans="1:24" x14ac:dyDescent="0.25">
      <c r="A12" t="str">
        <f>'SG 1'!H11</f>
        <v>N. Sistemi fab. Quadriennale ASL Bari</v>
      </c>
      <c r="B12" s="245">
        <f>'SG 1'!H33</f>
        <v>5900</v>
      </c>
      <c r="C12" s="244">
        <f>'SG 1'!I33</f>
        <v>29120000</v>
      </c>
      <c r="D12" s="244">
        <f>Tabella1[[#This Row],[TOTALE]]/10</f>
        <v>2912000</v>
      </c>
      <c r="E12" s="244">
        <f>Tabella1[[#This Row],[TOTALE]]+Tabella1[[#This Row],[opz 10%]]</f>
        <v>32032000</v>
      </c>
    </row>
    <row r="13" spans="1:24" x14ac:dyDescent="0.25">
      <c r="A13" t="str">
        <f>'SG 1'!J11</f>
        <v>N. Sistemi fab. Quadriennale ASL BAT</v>
      </c>
      <c r="B13" s="245">
        <f>'SG 1'!J33</f>
        <v>5370</v>
      </c>
      <c r="C13" s="244">
        <f>'SG 1'!K33</f>
        <v>23090000</v>
      </c>
      <c r="D13" s="244">
        <f>Tabella1[[#This Row],[TOTALE]]/10</f>
        <v>2309000</v>
      </c>
      <c r="E13" s="244">
        <f>Tabella1[[#This Row],[TOTALE]]+Tabella1[[#This Row],[opz 10%]]</f>
        <v>25399000</v>
      </c>
    </row>
    <row r="14" spans="1:24" x14ac:dyDescent="0.25">
      <c r="A14" t="str">
        <f>'SG 1'!L11</f>
        <v>N. Sistemi fab. Quadriennale ASL Brindisi</v>
      </c>
      <c r="B14" s="245">
        <f>'SG 1'!L33</f>
        <v>8500</v>
      </c>
      <c r="C14" s="244">
        <f>'SG 1'!M33</f>
        <v>44150000</v>
      </c>
      <c r="D14" s="244">
        <f>Tabella1[[#This Row],[TOTALE]]/10</f>
        <v>4415000</v>
      </c>
      <c r="E14" s="244">
        <f>Tabella1[[#This Row],[TOTALE]]+Tabella1[[#This Row],[opz 10%]]</f>
        <v>48565000</v>
      </c>
    </row>
    <row r="15" spans="1:24" x14ac:dyDescent="0.25">
      <c r="A15" t="str">
        <f>'SG 1'!N11</f>
        <v>N. Sistemi fab. Quadriennale ASL Foggia</v>
      </c>
      <c r="B15" s="245">
        <f>'SG 1'!N33</f>
        <v>14650</v>
      </c>
      <c r="C15" s="244">
        <f>'SG 1'!O33</f>
        <v>66360000</v>
      </c>
      <c r="D15" s="244">
        <f>Tabella1[[#This Row],[TOTALE]]/10</f>
        <v>6636000</v>
      </c>
      <c r="E15" s="244">
        <f>Tabella1[[#This Row],[TOTALE]]+Tabella1[[#This Row],[opz 10%]]</f>
        <v>72996000</v>
      </c>
    </row>
    <row r="16" spans="1:24" x14ac:dyDescent="0.25">
      <c r="A16" t="str">
        <f>'SG 1'!P11</f>
        <v>N. Sistemi fab. Quadriennale ASL Lecce</v>
      </c>
      <c r="B16" s="245">
        <f>'SG 1'!P33</f>
        <v>7000</v>
      </c>
      <c r="C16" s="244">
        <f>'SG 1'!Q33</f>
        <v>31580000</v>
      </c>
      <c r="D16" s="244">
        <f>Tabella1[[#This Row],[TOTALE]]/10</f>
        <v>3158000</v>
      </c>
      <c r="E16" s="244">
        <f>Tabella1[[#This Row],[TOTALE]]+Tabella1[[#This Row],[opz 10%]]</f>
        <v>34738000</v>
      </c>
      <c r="M16" s="230"/>
      <c r="N16" s="230"/>
      <c r="O16" s="230"/>
      <c r="P16" s="230"/>
      <c r="Q16" s="230"/>
      <c r="R16" s="230"/>
      <c r="S16" s="230"/>
      <c r="T16" s="230"/>
      <c r="U16" s="230"/>
      <c r="V16" s="230"/>
      <c r="W16" s="230"/>
      <c r="X16" s="231"/>
    </row>
    <row r="17" spans="1:5" x14ac:dyDescent="0.25">
      <c r="A17" t="str">
        <f>'SG 1'!R11</f>
        <v>N. Sistemi fab. Quadriennale ASL Taranto</v>
      </c>
      <c r="B17" s="245">
        <f>'SG 1'!R33</f>
        <v>3140</v>
      </c>
      <c r="C17" s="244">
        <f>'SG 1'!S33</f>
        <v>13802000</v>
      </c>
      <c r="D17" s="244">
        <f>Tabella1[[#This Row],[TOTALE]]/10</f>
        <v>1380200</v>
      </c>
      <c r="E17" s="244">
        <f>Tabella1[[#This Row],[TOTALE]]+Tabella1[[#This Row],[opz 10%]]</f>
        <v>15182200</v>
      </c>
    </row>
    <row r="18" spans="1:5" x14ac:dyDescent="0.25">
      <c r="A18" t="str">
        <f>'SG 1'!T11</f>
        <v>N. Sistemi fab. Quadriennale Az.Osp Foggia</v>
      </c>
      <c r="B18" s="245">
        <f>'SG 1'!T33</f>
        <v>4870</v>
      </c>
      <c r="C18" s="244">
        <f>'SG 1'!U33</f>
        <v>20445000</v>
      </c>
      <c r="D18" s="244">
        <f>Tabella1[[#This Row],[TOTALE]]/10</f>
        <v>2044500</v>
      </c>
      <c r="E18" s="244">
        <f>Tabella1[[#This Row],[TOTALE]]+Tabella1[[#This Row],[opz 10%]]</f>
        <v>22489500</v>
      </c>
    </row>
    <row r="19" spans="1:5" x14ac:dyDescent="0.25">
      <c r="A19" t="str">
        <f>'SG 1'!V11</f>
        <v>N. Sistemi fab. Quadriennale Università Foggia</v>
      </c>
      <c r="B19" s="245">
        <f>'SG 1'!V33</f>
        <v>8100</v>
      </c>
      <c r="C19" s="244">
        <f>'SG 1'!W33</f>
        <v>42488000</v>
      </c>
      <c r="D19" s="244">
        <f>Tabella1[[#This Row],[TOTALE]]/10</f>
        <v>4248800</v>
      </c>
      <c r="E19" s="244">
        <f>Tabella1[[#This Row],[TOTALE]]+Tabella1[[#This Row],[opz 10%]]</f>
        <v>46736800</v>
      </c>
    </row>
    <row r="20" spans="1:5" x14ac:dyDescent="0.25">
      <c r="A20" t="str">
        <f>'SG 1'!X11</f>
        <v>N. Sistemi fab. Quadriennale Policlinico Bari</v>
      </c>
      <c r="B20" s="245">
        <f>'SG 1'!X33</f>
        <v>5050</v>
      </c>
      <c r="C20" s="244">
        <f>'SG 1'!Y33</f>
        <v>22294000</v>
      </c>
      <c r="D20" s="244">
        <f>Tabella1[[#This Row],[TOTALE]]/10</f>
        <v>2229400</v>
      </c>
      <c r="E20" s="244">
        <f>Tabella1[[#This Row],[TOTALE]]+Tabella1[[#This Row],[opz 10%]]</f>
        <v>24523400</v>
      </c>
    </row>
    <row r="21" spans="1:5" x14ac:dyDescent="0.25">
      <c r="A21" t="str">
        <f>'SG 1'!Z11</f>
        <v>N. Sistemi fab. Quadriennale IRCCS De Bellis di Castellana Grotte</v>
      </c>
      <c r="B21" s="245">
        <f>'SG 1'!Z33</f>
        <v>0</v>
      </c>
      <c r="C21" s="244">
        <f>'SG 1'!AA33</f>
        <v>0</v>
      </c>
      <c r="D21" s="244">
        <f>Tabella1[[#This Row],[TOTALE]]/10</f>
        <v>0</v>
      </c>
      <c r="E21" s="244">
        <f>Tabella1[[#This Row],[TOTALE]]+Tabella1[[#This Row],[opz 10%]]</f>
        <v>0</v>
      </c>
    </row>
    <row r="22" spans="1:5" x14ac:dyDescent="0.25">
      <c r="A22" t="str">
        <f>'SG 1'!AB11</f>
        <v>N. Sistemi fab. Quadriennale IRCCS Giovanni Paolo II Bari</v>
      </c>
      <c r="B22" s="245">
        <f>'SG 1'!AB33</f>
        <v>0</v>
      </c>
      <c r="C22" s="244">
        <f>'SG 1'!AC33</f>
        <v>0</v>
      </c>
      <c r="D22" s="244">
        <f>Tabella1[[#This Row],[TOTALE]]/10</f>
        <v>0</v>
      </c>
      <c r="E22" s="244">
        <f>Tabella1[[#This Row],[TOTALE]]+Tabella1[[#This Row],[opz 10%]]</f>
        <v>0</v>
      </c>
    </row>
    <row r="23" spans="1:5" x14ac:dyDescent="0.25">
      <c r="C23" s="244">
        <f>SUM(Tabella1[TOTALE])</f>
        <v>293329000</v>
      </c>
      <c r="E23" s="244">
        <f>SUBTOTAL(109,Tabella1[max ammissibile])</f>
        <v>322661900</v>
      </c>
    </row>
    <row r="25" spans="1:5" ht="21" x14ac:dyDescent="0.35">
      <c r="A25" s="379" t="str">
        <f>'SG 2'!A9</f>
        <v>ALLEGATO 4.2 - PROTESI ANCA</v>
      </c>
      <c r="B25" s="379"/>
      <c r="C25" s="379"/>
      <c r="D25" s="379"/>
      <c r="E25" s="379"/>
    </row>
    <row r="26" spans="1:5" x14ac:dyDescent="0.25">
      <c r="A26" s="229"/>
      <c r="B26" s="229"/>
      <c r="C26" s="229"/>
      <c r="D26" s="310"/>
    </row>
    <row r="27" spans="1:5" x14ac:dyDescent="0.25">
      <c r="A27" s="246" t="s">
        <v>1521</v>
      </c>
      <c r="B27" s="247" t="s">
        <v>1522</v>
      </c>
      <c r="C27" s="248" t="s">
        <v>1523</v>
      </c>
      <c r="D27" s="244" t="s">
        <v>1704</v>
      </c>
      <c r="E27" s="244" t="s">
        <v>1705</v>
      </c>
    </row>
    <row r="28" spans="1:5" x14ac:dyDescent="0.25">
      <c r="A28" s="97" t="str">
        <f>'SG 2'!H11</f>
        <v>N. Sistemi fab. Quadriennale ASL Bari</v>
      </c>
      <c r="B28" s="245">
        <f>'SG 2'!H54</f>
        <v>12500</v>
      </c>
      <c r="C28" s="244">
        <f>'SG 2'!I54</f>
        <v>40600000</v>
      </c>
      <c r="D28" s="244">
        <f>Tabella13[[#This Row],[TOTALE]]/10</f>
        <v>4060000</v>
      </c>
      <c r="E28" s="244">
        <f>SUM(Tabella13[[#This Row],[TOTALE]:[opz 10%]])</f>
        <v>44660000</v>
      </c>
    </row>
    <row r="29" spans="1:5" x14ac:dyDescent="0.25">
      <c r="A29" s="97" t="str">
        <f>'SG 2'!J11</f>
        <v>N. Sistemi fab. Quadriennale ASL BAT</v>
      </c>
      <c r="B29" s="245">
        <f>'SG 2'!J54</f>
        <v>10010</v>
      </c>
      <c r="C29" s="244">
        <f>'SG 2'!K54</f>
        <v>30988000</v>
      </c>
      <c r="D29" s="244">
        <f>Tabella13[[#This Row],[TOTALE]]/10</f>
        <v>3098800</v>
      </c>
      <c r="E29" s="244">
        <f>SUM(Tabella13[[#This Row],[TOTALE]:[opz 10%]])</f>
        <v>34086800</v>
      </c>
    </row>
    <row r="30" spans="1:5" x14ac:dyDescent="0.25">
      <c r="A30" s="97" t="str">
        <f>'SG 2'!L11</f>
        <v>N. Sistemi fab. Quadriennale ASL Brindisi</v>
      </c>
      <c r="B30" s="245">
        <f>'SG 2'!L54</f>
        <v>19700</v>
      </c>
      <c r="C30" s="244">
        <f>'SG 2'!M54</f>
        <v>57575000</v>
      </c>
      <c r="D30" s="244">
        <f>Tabella13[[#This Row],[TOTALE]]/10</f>
        <v>5757500</v>
      </c>
      <c r="E30" s="244">
        <f>SUM(Tabella13[[#This Row],[TOTALE]:[opz 10%]])</f>
        <v>63332500</v>
      </c>
    </row>
    <row r="31" spans="1:5" x14ac:dyDescent="0.25">
      <c r="A31" s="97" t="str">
        <f>'SG 2'!N11</f>
        <v>N. Sistemi fab. Quadriennale ASL Foggia</v>
      </c>
      <c r="B31" s="245">
        <f>'SG 2'!N54</f>
        <v>17750</v>
      </c>
      <c r="C31" s="244">
        <f>'SG 2'!O54</f>
        <v>54277500</v>
      </c>
      <c r="D31" s="244">
        <f>Tabella13[[#This Row],[TOTALE]]/10</f>
        <v>5427750</v>
      </c>
      <c r="E31" s="244">
        <f>SUM(Tabella13[[#This Row],[TOTALE]:[opz 10%]])</f>
        <v>59705250</v>
      </c>
    </row>
    <row r="32" spans="1:5" x14ac:dyDescent="0.25">
      <c r="A32" s="97" t="str">
        <f>'SG 2'!P11</f>
        <v>N. Sistemi fab. Quadriennale ASL Lecce</v>
      </c>
      <c r="B32" s="245">
        <f>'SG 2'!P54</f>
        <v>36000</v>
      </c>
      <c r="C32" s="244">
        <f>'SG 2'!Q54</f>
        <v>107510000</v>
      </c>
      <c r="D32" s="244">
        <f>Tabella13[[#This Row],[TOTALE]]/10</f>
        <v>10751000</v>
      </c>
      <c r="E32" s="244">
        <f>SUM(Tabella13[[#This Row],[TOTALE]:[opz 10%]])</f>
        <v>118261000</v>
      </c>
    </row>
    <row r="33" spans="1:5" x14ac:dyDescent="0.25">
      <c r="A33" s="97" t="str">
        <f>'SG 2'!R11</f>
        <v>N. Sistemi fab. Quadriennale ASL Taranto</v>
      </c>
      <c r="B33" s="245">
        <f>'SG 2'!R54</f>
        <v>8285</v>
      </c>
      <c r="C33" s="244">
        <f>'SG 2'!S54</f>
        <v>23317500</v>
      </c>
      <c r="D33" s="244">
        <f>Tabella13[[#This Row],[TOTALE]]/10</f>
        <v>2331750</v>
      </c>
      <c r="E33" s="244">
        <f>SUM(Tabella13[[#This Row],[TOTALE]:[opz 10%]])</f>
        <v>25649250</v>
      </c>
    </row>
    <row r="34" spans="1:5" x14ac:dyDescent="0.25">
      <c r="A34" s="97" t="str">
        <f>'SG 2'!T11</f>
        <v>N. Sistemi fab. Quadriennale Az.Osp Foggia</v>
      </c>
      <c r="B34" s="245">
        <f>'SG 2'!T54</f>
        <v>15545</v>
      </c>
      <c r="C34" s="244">
        <f>'SG 2'!U54</f>
        <v>45684500</v>
      </c>
      <c r="D34" s="244">
        <f>Tabella13[[#This Row],[TOTALE]]/10</f>
        <v>4568450</v>
      </c>
      <c r="E34" s="244">
        <f>SUM(Tabella13[[#This Row],[TOTALE]:[opz 10%]])</f>
        <v>50252950</v>
      </c>
    </row>
    <row r="35" spans="1:5" x14ac:dyDescent="0.25">
      <c r="A35" s="97" t="str">
        <f>'SG 2'!V11</f>
        <v>N. Sistemi fab. Quadriennale Università Foggia</v>
      </c>
      <c r="B35" s="245">
        <f>'SG 2'!V54</f>
        <v>15160</v>
      </c>
      <c r="C35" s="244">
        <f>'SG 2'!W54</f>
        <v>48082000</v>
      </c>
      <c r="D35" s="244">
        <f>Tabella13[[#This Row],[TOTALE]]/10</f>
        <v>4808200</v>
      </c>
      <c r="E35" s="244">
        <f>SUM(Tabella13[[#This Row],[TOTALE]:[opz 10%]])</f>
        <v>52890200</v>
      </c>
    </row>
    <row r="36" spans="1:5" x14ac:dyDescent="0.25">
      <c r="A36" s="97" t="str">
        <f>'SG 2'!X11</f>
        <v>N. Sistemi fab. Quadriennale Policlinico Bari</v>
      </c>
      <c r="B36" s="245">
        <f>'SG 2'!X54</f>
        <v>4640</v>
      </c>
      <c r="C36" s="244">
        <f>'SG 2'!Y54</f>
        <v>12525000</v>
      </c>
      <c r="D36" s="244">
        <f>Tabella13[[#This Row],[TOTALE]]/10</f>
        <v>1252500</v>
      </c>
      <c r="E36" s="244">
        <f>SUM(Tabella13[[#This Row],[TOTALE]:[opz 10%]])</f>
        <v>13777500</v>
      </c>
    </row>
    <row r="37" spans="1:5" x14ac:dyDescent="0.25">
      <c r="A37" s="97" t="str">
        <f>'SG 2'!Z11</f>
        <v>N. Sistemi fab. Quadriennale IRCCS De Bellis di Castellana Grotte</v>
      </c>
      <c r="B37" s="245">
        <f>'SG 2'!Z54</f>
        <v>0</v>
      </c>
      <c r="C37" s="244">
        <f>'SG 2'!AA54</f>
        <v>0</v>
      </c>
      <c r="D37" s="244">
        <f>Tabella13[[#This Row],[TOTALE]]/10</f>
        <v>0</v>
      </c>
      <c r="E37" s="244">
        <f>SUM(Tabella13[[#This Row],[TOTALE]:[opz 10%]])</f>
        <v>0</v>
      </c>
    </row>
    <row r="38" spans="1:5" x14ac:dyDescent="0.25">
      <c r="A38" s="97" t="str">
        <f>'SG 2'!AB11</f>
        <v>N. Sistemi fab. Quadriennale IRCCS Giovanni Paolo II Bari</v>
      </c>
      <c r="B38" s="245">
        <f>'SG 2'!AB54</f>
        <v>0</v>
      </c>
      <c r="C38" s="244">
        <f>'SG 2'!AC54</f>
        <v>0</v>
      </c>
      <c r="D38" s="244">
        <f>Tabella13[[#This Row],[TOTALE]]/10</f>
        <v>0</v>
      </c>
      <c r="E38" s="244">
        <f>SUM(Tabella13[[#This Row],[TOTALE]:[opz 10%]])</f>
        <v>0</v>
      </c>
    </row>
    <row r="39" spans="1:5" x14ac:dyDescent="0.25">
      <c r="C39" s="244">
        <f>SUM(Tabella13[TOTALE])</f>
        <v>420559500</v>
      </c>
      <c r="E39" s="244">
        <f>SUBTOTAL(109,Tabella13[max ammissibile])</f>
        <v>462615450</v>
      </c>
    </row>
    <row r="41" spans="1:5" ht="21" x14ac:dyDescent="0.35">
      <c r="A41" s="379" t="str">
        <f>'SG 3'!$A$9</f>
        <v>ALLEGATO 4.3 - PROTESI ALTRI SEGMENTI</v>
      </c>
      <c r="B41" s="379"/>
      <c r="C41" s="379"/>
      <c r="D41" s="379"/>
      <c r="E41" s="379"/>
    </row>
    <row r="42" spans="1:5" x14ac:dyDescent="0.25">
      <c r="A42" s="229"/>
      <c r="B42" s="229"/>
      <c r="C42" s="229"/>
      <c r="D42" s="310"/>
    </row>
    <row r="43" spans="1:5" x14ac:dyDescent="0.25">
      <c r="A43" s="246" t="s">
        <v>1521</v>
      </c>
      <c r="B43" s="247" t="s">
        <v>1522</v>
      </c>
      <c r="C43" s="248" t="s">
        <v>1523</v>
      </c>
      <c r="D43" s="244" t="s">
        <v>1704</v>
      </c>
      <c r="E43" s="244" t="s">
        <v>1705</v>
      </c>
    </row>
    <row r="44" spans="1:5" x14ac:dyDescent="0.25">
      <c r="A44" s="97" t="str">
        <f>'SG 3'!H11</f>
        <v>N. Sistemi fab. Quadriennale ASL Bari</v>
      </c>
      <c r="B44" s="245">
        <f>'SG 3'!H38</f>
        <v>7300</v>
      </c>
      <c r="C44" s="244">
        <f>'SG 3'!I38</f>
        <v>26930000</v>
      </c>
      <c r="D44" s="244">
        <f>Tabella134[[#This Row],[TOTALE]]/10</f>
        <v>2693000</v>
      </c>
      <c r="E44" s="244">
        <f>Tabella134[[#This Row],[TOTALE]]+Tabella134[[#This Row],[opz 10%]]</f>
        <v>29623000</v>
      </c>
    </row>
    <row r="45" spans="1:5" x14ac:dyDescent="0.25">
      <c r="A45" s="97" t="str">
        <f>'SG 3'!J$11</f>
        <v>N. Sistemi fab. Quadriennale ASL BAT</v>
      </c>
      <c r="B45" s="245">
        <f>'SG 3'!J38</f>
        <v>1845</v>
      </c>
      <c r="C45" s="244">
        <f>'SG 3'!K38</f>
        <v>6618000</v>
      </c>
      <c r="D45" s="244">
        <f>Tabella134[[#This Row],[TOTALE]]/10</f>
        <v>661800</v>
      </c>
      <c r="E45" s="244">
        <f>Tabella134[[#This Row],[TOTALE]]+Tabella134[[#This Row],[opz 10%]]</f>
        <v>7279800</v>
      </c>
    </row>
    <row r="46" spans="1:5" x14ac:dyDescent="0.25">
      <c r="A46" s="97" t="str">
        <f>'SG 3'!L$11</f>
        <v>N. Sistemi fab. Quadriennale ASL Brindisi</v>
      </c>
      <c r="B46" s="245">
        <f>'SG 3'!L38</f>
        <v>7900</v>
      </c>
      <c r="C46" s="244">
        <f>'SG 3'!M38</f>
        <v>35515000</v>
      </c>
      <c r="D46" s="244">
        <f>Tabella134[[#This Row],[TOTALE]]/10</f>
        <v>3551500</v>
      </c>
      <c r="E46" s="244">
        <f>Tabella134[[#This Row],[TOTALE]]+Tabella134[[#This Row],[opz 10%]]</f>
        <v>39066500</v>
      </c>
    </row>
    <row r="47" spans="1:5" x14ac:dyDescent="0.25">
      <c r="A47" s="97" t="str">
        <f>'SG 3'!N$11</f>
        <v>N. Sistemi fab. Quadriennale ASL Foggia</v>
      </c>
      <c r="B47" s="245">
        <f>'SG 3'!N38</f>
        <v>6870</v>
      </c>
      <c r="C47" s="244">
        <f>'SG 3'!O38</f>
        <v>27848000</v>
      </c>
      <c r="D47" s="244">
        <f>Tabella134[[#This Row],[TOTALE]]/10</f>
        <v>2784800</v>
      </c>
      <c r="E47" s="244">
        <f>Tabella134[[#This Row],[TOTALE]]+Tabella134[[#This Row],[opz 10%]]</f>
        <v>30632800</v>
      </c>
    </row>
    <row r="48" spans="1:5" x14ac:dyDescent="0.25">
      <c r="A48" s="97" t="str">
        <f>'SG 3'!P$11</f>
        <v>N. Sistemi fab. Quadriennale ASL Lecce</v>
      </c>
      <c r="B48" s="245">
        <f>'SG 3'!P38</f>
        <v>5700</v>
      </c>
      <c r="C48" s="244">
        <f>'SG 3'!Q38</f>
        <v>26650000</v>
      </c>
      <c r="D48" s="244">
        <f>Tabella134[[#This Row],[TOTALE]]/10</f>
        <v>2665000</v>
      </c>
      <c r="E48" s="244">
        <f>Tabella134[[#This Row],[TOTALE]]+Tabella134[[#This Row],[opz 10%]]</f>
        <v>29315000</v>
      </c>
    </row>
    <row r="49" spans="1:5" x14ac:dyDescent="0.25">
      <c r="A49" s="97" t="str">
        <f>'SG 3'!R$11</f>
        <v>N. Sistemi fab. Quadriennale ASL Taranto</v>
      </c>
      <c r="B49" s="245">
        <f>'SG 3'!R38</f>
        <v>2075</v>
      </c>
      <c r="C49" s="244">
        <f>'SG 3'!S38</f>
        <v>9257000</v>
      </c>
      <c r="D49" s="244">
        <f>Tabella134[[#This Row],[TOTALE]]/10</f>
        <v>925700</v>
      </c>
      <c r="E49" s="244">
        <f>Tabella134[[#This Row],[TOTALE]]+Tabella134[[#This Row],[opz 10%]]</f>
        <v>10182700</v>
      </c>
    </row>
    <row r="50" spans="1:5" x14ac:dyDescent="0.25">
      <c r="A50" s="97" t="str">
        <f>'SG 3'!T$11</f>
        <v>N. Sistemi fab. Quadriennale Az.Osp Foggia</v>
      </c>
      <c r="B50" s="245">
        <f>'SG 3'!T38</f>
        <v>7320</v>
      </c>
      <c r="C50" s="244">
        <f>'SG 3'!U38</f>
        <v>27720000</v>
      </c>
      <c r="D50" s="244">
        <f>Tabella134[[#This Row],[TOTALE]]/10</f>
        <v>2772000</v>
      </c>
      <c r="E50" s="244">
        <f>Tabella134[[#This Row],[TOTALE]]+Tabella134[[#This Row],[opz 10%]]</f>
        <v>30492000</v>
      </c>
    </row>
    <row r="51" spans="1:5" x14ac:dyDescent="0.25">
      <c r="A51" s="97" t="str">
        <f>'SG 3'!V$11</f>
        <v>N. Sistemi fab. Quadriennale Università Foggia</v>
      </c>
      <c r="B51" s="245">
        <f>'SG 3'!V38</f>
        <v>1530</v>
      </c>
      <c r="C51" s="244">
        <f>'SG 3'!W38</f>
        <v>6393500</v>
      </c>
      <c r="D51" s="244">
        <f>Tabella134[[#This Row],[TOTALE]]/10</f>
        <v>639350</v>
      </c>
      <c r="E51" s="244">
        <f>Tabella134[[#This Row],[TOTALE]]+Tabella134[[#This Row],[opz 10%]]</f>
        <v>7032850</v>
      </c>
    </row>
    <row r="52" spans="1:5" x14ac:dyDescent="0.25">
      <c r="A52" s="97" t="str">
        <f>'SG 3'!X$11</f>
        <v>N. Sistemi fab. Quadriennale Policlinico Bari</v>
      </c>
      <c r="B52" s="245">
        <f>'SG 3'!X38</f>
        <v>1675</v>
      </c>
      <c r="C52" s="244">
        <f>'SG 3'!Y38</f>
        <v>6122000</v>
      </c>
      <c r="D52" s="244">
        <f>Tabella134[[#This Row],[TOTALE]]/10</f>
        <v>612200</v>
      </c>
      <c r="E52" s="244">
        <f>Tabella134[[#This Row],[TOTALE]]+Tabella134[[#This Row],[opz 10%]]</f>
        <v>6734200</v>
      </c>
    </row>
    <row r="53" spans="1:5" x14ac:dyDescent="0.25">
      <c r="A53" s="97" t="str">
        <f>'SG 3'!Z$11</f>
        <v>N. Sistemi fab. Quadriennale IRCCS De Bellis di Castellana Grotte</v>
      </c>
      <c r="B53" s="245">
        <f>'SG 3'!Z38</f>
        <v>0</v>
      </c>
      <c r="C53" s="244">
        <f>'SG 3'!AA38</f>
        <v>0</v>
      </c>
      <c r="D53" s="244">
        <f>Tabella134[[#This Row],[TOTALE]]/10</f>
        <v>0</v>
      </c>
      <c r="E53" s="244">
        <f>Tabella134[[#This Row],[TOTALE]]+Tabella134[[#This Row],[opz 10%]]</f>
        <v>0</v>
      </c>
    </row>
    <row r="54" spans="1:5" x14ac:dyDescent="0.25">
      <c r="A54" s="97" t="str">
        <f>'SG 3'!AB$11</f>
        <v>N. Sistemi fab. Quadriennale IRCCS Giovanni Paolo II Bari</v>
      </c>
      <c r="B54" s="245">
        <f>'SG 3'!AB38</f>
        <v>0</v>
      </c>
      <c r="C54" s="244">
        <f>'SG 3'!AC38</f>
        <v>0</v>
      </c>
      <c r="D54" s="244">
        <f>Tabella134[[#This Row],[TOTALE]]/10</f>
        <v>0</v>
      </c>
      <c r="E54" s="244">
        <f>Tabella134[[#This Row],[TOTALE]]+Tabella134[[#This Row],[opz 10%]]</f>
        <v>0</v>
      </c>
    </row>
    <row r="55" spans="1:5" x14ac:dyDescent="0.25">
      <c r="C55" s="244">
        <f>SUM(Tabella134[TOTALE])</f>
        <v>173053500</v>
      </c>
      <c r="E55" s="244">
        <f>SUBTOTAL(109,Tabella134[max ammissibile])</f>
        <v>190358850</v>
      </c>
    </row>
    <row r="58" spans="1:5" ht="21" x14ac:dyDescent="0.35">
      <c r="A58" s="379" t="str">
        <f>'SG 4'!$A$9</f>
        <v>ALLEGATO 4.4 -TRAUMA ARTO INFERIORE</v>
      </c>
      <c r="B58" s="379"/>
      <c r="C58" s="379"/>
      <c r="D58" s="379"/>
      <c r="E58" s="379"/>
    </row>
    <row r="59" spans="1:5" x14ac:dyDescent="0.25">
      <c r="A59" s="229"/>
      <c r="B59" s="229"/>
      <c r="C59" s="229"/>
      <c r="D59" s="310"/>
    </row>
    <row r="60" spans="1:5" x14ac:dyDescent="0.25">
      <c r="A60" s="246" t="s">
        <v>1521</v>
      </c>
      <c r="B60" s="247" t="s">
        <v>1522</v>
      </c>
      <c r="C60" s="248" t="s">
        <v>1523</v>
      </c>
      <c r="D60" s="244" t="s">
        <v>1704</v>
      </c>
      <c r="E60" s="244" t="s">
        <v>1705</v>
      </c>
    </row>
    <row r="61" spans="1:5" x14ac:dyDescent="0.25">
      <c r="A61" s="97" t="str">
        <f>'SG 4'!H$11</f>
        <v>N. Sistemi fab. Quadriennale ASL Bari</v>
      </c>
      <c r="B61" s="245">
        <f>'SG 4'!H119</f>
        <v>131400</v>
      </c>
      <c r="C61" s="244">
        <f>'SG 4'!I119</f>
        <v>244859000</v>
      </c>
      <c r="D61" s="244">
        <f>Tabella1345[[#This Row],[TOTALE]]/10</f>
        <v>24485900</v>
      </c>
      <c r="E61" s="244">
        <f>Tabella1345[[#This Row],[TOTALE]]+Tabella1345[[#This Row],[opz 10%]]</f>
        <v>269344900</v>
      </c>
    </row>
    <row r="62" spans="1:5" x14ac:dyDescent="0.25">
      <c r="A62" s="97" t="str">
        <f>'SG 4'!J$11</f>
        <v>N. Sistemi fab. Quadriennale ASL BAT</v>
      </c>
      <c r="B62" s="245">
        <f>'SG 4'!J119</f>
        <v>39300</v>
      </c>
      <c r="C62" s="244">
        <f>'SG 4'!K119</f>
        <v>78714000</v>
      </c>
      <c r="D62" s="244">
        <f>Tabella1345[[#This Row],[TOTALE]]/10</f>
        <v>7871400</v>
      </c>
      <c r="E62" s="244">
        <f>Tabella1345[[#This Row],[TOTALE]]+Tabella1345[[#This Row],[opz 10%]]</f>
        <v>86585400</v>
      </c>
    </row>
    <row r="63" spans="1:5" x14ac:dyDescent="0.25">
      <c r="A63" s="97" t="str">
        <f>'SG 4'!L$11</f>
        <v>N. Sistemi fab. Quadriennale ASL Brindisi</v>
      </c>
      <c r="B63" s="245">
        <f>'SG 4'!L119</f>
        <v>39660</v>
      </c>
      <c r="C63" s="244">
        <f>'SG 4'!M119</f>
        <v>80938000</v>
      </c>
      <c r="D63" s="244">
        <f>Tabella1345[[#This Row],[TOTALE]]/10</f>
        <v>8093800</v>
      </c>
      <c r="E63" s="244">
        <f>Tabella1345[[#This Row],[TOTALE]]+Tabella1345[[#This Row],[opz 10%]]</f>
        <v>89031800</v>
      </c>
    </row>
    <row r="64" spans="1:5" x14ac:dyDescent="0.25">
      <c r="A64" s="97" t="str">
        <f>'SG 4'!N$11</f>
        <v>N. Sistemi fab. Quadriennale ASL Foggia</v>
      </c>
      <c r="B64" s="245">
        <f>'SG 4'!N119</f>
        <v>57690</v>
      </c>
      <c r="C64" s="244">
        <f>'SG 4'!O119</f>
        <v>122821200</v>
      </c>
      <c r="D64" s="244">
        <f>Tabella1345[[#This Row],[TOTALE]]/10</f>
        <v>12282120</v>
      </c>
      <c r="E64" s="244">
        <f>Tabella1345[[#This Row],[TOTALE]]+Tabella1345[[#This Row],[opz 10%]]</f>
        <v>135103320</v>
      </c>
    </row>
    <row r="65" spans="1:5" x14ac:dyDescent="0.25">
      <c r="A65" s="97" t="str">
        <f>'SG 3'!P$11</f>
        <v>N. Sistemi fab. Quadriennale ASL Lecce</v>
      </c>
      <c r="B65" s="245">
        <f>'SG 4'!P119</f>
        <v>74180</v>
      </c>
      <c r="C65" s="244">
        <f>'SG 4'!Q119</f>
        <v>154910000</v>
      </c>
      <c r="D65" s="244">
        <f>Tabella1345[[#This Row],[TOTALE]]/10</f>
        <v>15491000</v>
      </c>
      <c r="E65" s="244">
        <f>Tabella1345[[#This Row],[TOTALE]]+Tabella1345[[#This Row],[opz 10%]]</f>
        <v>170401000</v>
      </c>
    </row>
    <row r="66" spans="1:5" x14ac:dyDescent="0.25">
      <c r="A66" s="97" t="str">
        <f>'SG 4'!R$11</f>
        <v>N. Sistemi fab. Quadriennale ASL Taranto</v>
      </c>
      <c r="B66" s="245">
        <f>'SG 4'!R119</f>
        <v>26000</v>
      </c>
      <c r="C66" s="244">
        <f>'SG 4'!S119</f>
        <v>50266800</v>
      </c>
      <c r="D66" s="244">
        <f>Tabella1345[[#This Row],[TOTALE]]/10</f>
        <v>5026680</v>
      </c>
      <c r="E66" s="244">
        <f>Tabella1345[[#This Row],[TOTALE]]+Tabella1345[[#This Row],[opz 10%]]</f>
        <v>55293480</v>
      </c>
    </row>
    <row r="67" spans="1:5" x14ac:dyDescent="0.25">
      <c r="A67" s="97" t="str">
        <f>'SG 4'!T$11</f>
        <v>N. Sistemi fab. Quadriennale Az.Osp Foggia</v>
      </c>
      <c r="B67" s="245">
        <f>'SG 4'!T119</f>
        <v>47730</v>
      </c>
      <c r="C67" s="244">
        <f>'SG 4'!U119</f>
        <v>94309000</v>
      </c>
      <c r="D67" s="244">
        <f>Tabella1345[[#This Row],[TOTALE]]/10</f>
        <v>9430900</v>
      </c>
      <c r="E67" s="244">
        <f>Tabella1345[[#This Row],[TOTALE]]+Tabella1345[[#This Row],[opz 10%]]</f>
        <v>103739900</v>
      </c>
    </row>
    <row r="68" spans="1:5" x14ac:dyDescent="0.25">
      <c r="A68" s="97" t="str">
        <f>'SG 4'!V$11</f>
        <v>N. Sistemi fab. Quadriennale Università Foggia</v>
      </c>
      <c r="B68" s="245">
        <f>'SG 4'!V119</f>
        <v>41970</v>
      </c>
      <c r="C68" s="244">
        <f>'SG 4'!W119</f>
        <v>87633100</v>
      </c>
      <c r="D68" s="244">
        <f>Tabella1345[[#This Row],[TOTALE]]/10</f>
        <v>8763310</v>
      </c>
      <c r="E68" s="244">
        <f>Tabella1345[[#This Row],[TOTALE]]+Tabella1345[[#This Row],[opz 10%]]</f>
        <v>96396410</v>
      </c>
    </row>
    <row r="69" spans="1:5" x14ac:dyDescent="0.25">
      <c r="A69" s="97" t="str">
        <f>'SG 4'!X$11</f>
        <v>N. Sistemi fab. Quadriennale Policlinico Bari</v>
      </c>
      <c r="B69" s="245">
        <f>'SG 4'!X119</f>
        <v>30970</v>
      </c>
      <c r="C69" s="244">
        <f>'SG 4'!Y119</f>
        <v>62645000</v>
      </c>
      <c r="D69" s="244">
        <f>Tabella1345[[#This Row],[TOTALE]]/10</f>
        <v>6264500</v>
      </c>
      <c r="E69" s="244">
        <f>Tabella1345[[#This Row],[TOTALE]]+Tabella1345[[#This Row],[opz 10%]]</f>
        <v>68909500</v>
      </c>
    </row>
    <row r="70" spans="1:5" x14ac:dyDescent="0.25">
      <c r="A70" s="97" t="str">
        <f>'SG 4'!Z$11</f>
        <v>N. Sistemi fab. Quadriennale IRCCS De Bellis di Castellana Grotte</v>
      </c>
      <c r="B70" s="245">
        <f>'SG 4'!Z119</f>
        <v>0</v>
      </c>
      <c r="C70" s="244">
        <f>'SG 4'!AA119</f>
        <v>0</v>
      </c>
      <c r="D70" s="244">
        <f>Tabella1345[[#This Row],[TOTALE]]/10</f>
        <v>0</v>
      </c>
      <c r="E70" s="244">
        <f>Tabella1345[[#This Row],[TOTALE]]+Tabella1345[[#This Row],[opz 10%]]</f>
        <v>0</v>
      </c>
    </row>
    <row r="71" spans="1:5" x14ac:dyDescent="0.25">
      <c r="A71" s="97" t="str">
        <f>'SG 4'!AB$11</f>
        <v>N. Sistemi fab. Quadriennale IRCCS Giovanni Paolo II Bari</v>
      </c>
      <c r="B71" s="245">
        <f>'SG 4'!AB119</f>
        <v>0</v>
      </c>
      <c r="C71" s="244">
        <f>'SG 4'!AC119</f>
        <v>0</v>
      </c>
      <c r="D71" s="244">
        <f>Tabella1345[[#This Row],[TOTALE]]/10</f>
        <v>0</v>
      </c>
      <c r="E71" s="244">
        <f>Tabella1345[[#This Row],[TOTALE]]+Tabella1345[[#This Row],[opz 10%]]</f>
        <v>0</v>
      </c>
    </row>
    <row r="72" spans="1:5" x14ac:dyDescent="0.25">
      <c r="C72" s="244">
        <f>SUM(Tabella1345[TOTALE])</f>
        <v>977096100</v>
      </c>
      <c r="E72" s="244">
        <f>SUBTOTAL(109,Tabella1345[max ammissibile])</f>
        <v>1074805710</v>
      </c>
    </row>
    <row r="75" spans="1:5" ht="21" x14ac:dyDescent="0.35">
      <c r="A75" s="379" t="str">
        <f>'SG 5'!$A$9</f>
        <v>ALLEGATO 4.5 - TRAUMA ARTO SUPERIORE</v>
      </c>
      <c r="B75" s="379"/>
      <c r="C75" s="379"/>
      <c r="D75" s="379"/>
      <c r="E75" s="379"/>
    </row>
    <row r="76" spans="1:5" x14ac:dyDescent="0.25">
      <c r="A76" s="229"/>
      <c r="B76" s="229"/>
      <c r="C76" s="229"/>
      <c r="D76" s="310"/>
    </row>
    <row r="77" spans="1:5" x14ac:dyDescent="0.25">
      <c r="A77" s="246" t="s">
        <v>1521</v>
      </c>
      <c r="B77" s="247" t="s">
        <v>1522</v>
      </c>
      <c r="C77" s="248" t="s">
        <v>1523</v>
      </c>
      <c r="D77" s="244" t="s">
        <v>1704</v>
      </c>
      <c r="E77" s="244" t="s">
        <v>1705</v>
      </c>
    </row>
    <row r="78" spans="1:5" x14ac:dyDescent="0.25">
      <c r="A78" s="97" t="str">
        <f>'SG 5'!H$11</f>
        <v>N. Sistemi fab. Quadriennale ASL Bari</v>
      </c>
      <c r="B78" s="245">
        <f>'SG 5'!H92</f>
        <v>79100</v>
      </c>
      <c r="C78" s="244">
        <f>'SG 5'!I92</f>
        <v>58441000</v>
      </c>
      <c r="D78" s="244">
        <f>Tabella13456[[#This Row],[TOTALE]]/10</f>
        <v>5844100</v>
      </c>
      <c r="E78" s="244">
        <f>Tabella13456[[#This Row],[TOTALE]]+Tabella13456[[#This Row],[opz 10%]]</f>
        <v>64285100</v>
      </c>
    </row>
    <row r="79" spans="1:5" x14ac:dyDescent="0.25">
      <c r="A79" s="97" t="str">
        <f>'SG 5'!J$11</f>
        <v>N. Sistemi fab. Quadriennale ASL BAT</v>
      </c>
      <c r="B79" s="245">
        <f>'SG 5'!J92</f>
        <v>36920</v>
      </c>
      <c r="C79" s="244">
        <f>'SG 5'!K92</f>
        <v>21755250</v>
      </c>
      <c r="D79" s="244">
        <f>Tabella13456[[#This Row],[TOTALE]]/10</f>
        <v>2175525</v>
      </c>
      <c r="E79" s="244">
        <f>Tabella13456[[#This Row],[TOTALE]]+Tabella13456[[#This Row],[opz 10%]]</f>
        <v>23930775</v>
      </c>
    </row>
    <row r="80" spans="1:5" x14ac:dyDescent="0.25">
      <c r="A80" s="97" t="str">
        <f>'SG 5'!L$11</f>
        <v>N. Sistemi fab. Quadriennale ASL Brindisi</v>
      </c>
      <c r="B80" s="245">
        <f>'SG 5'!L92</f>
        <v>47920</v>
      </c>
      <c r="C80" s="244">
        <f>'SG 5'!M92</f>
        <v>37765500</v>
      </c>
      <c r="D80" s="244">
        <f>Tabella13456[[#This Row],[TOTALE]]/10</f>
        <v>3776550</v>
      </c>
      <c r="E80" s="244">
        <f>Tabella13456[[#This Row],[TOTALE]]+Tabella13456[[#This Row],[opz 10%]]</f>
        <v>41542050</v>
      </c>
    </row>
    <row r="81" spans="1:5" x14ac:dyDescent="0.25">
      <c r="A81" s="97" t="str">
        <f>'SG 5'!N$11</f>
        <v>N. Sistemi fab. Quadriennale ASL Foggia</v>
      </c>
      <c r="B81" s="245">
        <f>'SG 5'!N92</f>
        <v>50480</v>
      </c>
      <c r="C81" s="244">
        <f>'SG 5'!O92</f>
        <v>61074710</v>
      </c>
      <c r="D81" s="244">
        <f>Tabella13456[[#This Row],[TOTALE]]/10</f>
        <v>6107471</v>
      </c>
      <c r="E81" s="244">
        <f>Tabella13456[[#This Row],[TOTALE]]+Tabella13456[[#This Row],[opz 10%]]</f>
        <v>67182181</v>
      </c>
    </row>
    <row r="82" spans="1:5" x14ac:dyDescent="0.25">
      <c r="A82" s="97" t="str">
        <f>'SG 5'!P$11</f>
        <v>N. Sistemi fab. Quadriennale ASL Lecce</v>
      </c>
      <c r="B82" s="245">
        <f>'SG 5'!P92</f>
        <v>120000</v>
      </c>
      <c r="C82" s="244">
        <f>'SG 5'!Q92</f>
        <v>160462500</v>
      </c>
      <c r="D82" s="244">
        <f>Tabella13456[[#This Row],[TOTALE]]/10</f>
        <v>16046250</v>
      </c>
      <c r="E82" s="244">
        <f>Tabella13456[[#This Row],[TOTALE]]+Tabella13456[[#This Row],[opz 10%]]</f>
        <v>176508750</v>
      </c>
    </row>
    <row r="83" spans="1:5" x14ac:dyDescent="0.25">
      <c r="A83" s="97" t="str">
        <f>'SG 5'!R$11</f>
        <v>N. Sistemi fab. Quadriennale ASL Taranto</v>
      </c>
      <c r="B83" s="245">
        <f>'SG 5'!R92</f>
        <v>35930</v>
      </c>
      <c r="C83" s="244">
        <f>'SG 5'!S92</f>
        <v>31730150</v>
      </c>
      <c r="D83" s="244">
        <f>Tabella13456[[#This Row],[TOTALE]]/10</f>
        <v>3173015</v>
      </c>
      <c r="E83" s="244">
        <f>Tabella13456[[#This Row],[TOTALE]]+Tabella13456[[#This Row],[opz 10%]]</f>
        <v>34903165</v>
      </c>
    </row>
    <row r="84" spans="1:5" x14ac:dyDescent="0.25">
      <c r="A84" s="97" t="str">
        <f>'SG 5'!T$11</f>
        <v>N. Sistemi fab. Quadriennale Az.Osp Foggia</v>
      </c>
      <c r="B84" s="245">
        <f>'SG 5'!T92</f>
        <v>54650</v>
      </c>
      <c r="C84" s="244">
        <f>'SG 5'!U92</f>
        <v>55015000</v>
      </c>
      <c r="D84" s="244">
        <f>Tabella13456[[#This Row],[TOTALE]]/10</f>
        <v>5501500</v>
      </c>
      <c r="E84" s="244">
        <f>Tabella13456[[#This Row],[TOTALE]]+Tabella13456[[#This Row],[opz 10%]]</f>
        <v>60516500</v>
      </c>
    </row>
    <row r="85" spans="1:5" x14ac:dyDescent="0.25">
      <c r="A85" s="97" t="str">
        <f>'SG 5'!V$11</f>
        <v>N. Sistemi fab. Quadriennale Università Foggia</v>
      </c>
      <c r="B85" s="245">
        <f>'SG 5'!V92</f>
        <v>32290</v>
      </c>
      <c r="C85" s="244">
        <f>'SG 5'!W92</f>
        <v>39195200</v>
      </c>
      <c r="D85" s="244">
        <f>Tabella13456[[#This Row],[TOTALE]]/10</f>
        <v>3919520</v>
      </c>
      <c r="E85" s="244">
        <f>Tabella13456[[#This Row],[TOTALE]]+Tabella13456[[#This Row],[opz 10%]]</f>
        <v>43114720</v>
      </c>
    </row>
    <row r="86" spans="1:5" x14ac:dyDescent="0.25">
      <c r="A86" s="97" t="str">
        <f>'SG 5'!X$11</f>
        <v>N. Sistemi fab. Quadriennale Policlinico Bari</v>
      </c>
      <c r="B86" s="245">
        <f>'SG 5'!X92</f>
        <v>46850</v>
      </c>
      <c r="C86" s="244">
        <f>'SG 5'!Y92</f>
        <v>32001200</v>
      </c>
      <c r="D86" s="244">
        <f>Tabella13456[[#This Row],[TOTALE]]/10</f>
        <v>3200120</v>
      </c>
      <c r="E86" s="244">
        <f>Tabella13456[[#This Row],[TOTALE]]+Tabella13456[[#This Row],[opz 10%]]</f>
        <v>35201320</v>
      </c>
    </row>
    <row r="87" spans="1:5" x14ac:dyDescent="0.25">
      <c r="A87" s="97" t="str">
        <f>'SG 5'!Z$11</f>
        <v>N. Sistemi fab. Quadriennale IRCCS De Bellis di Castellana Grotte</v>
      </c>
      <c r="B87" s="245">
        <f>'SG 5'!Z92</f>
        <v>0</v>
      </c>
      <c r="C87" s="244">
        <f>'SG 5'!AA92</f>
        <v>0</v>
      </c>
      <c r="D87" s="244">
        <f>Tabella13456[[#This Row],[TOTALE]]/10</f>
        <v>0</v>
      </c>
      <c r="E87" s="244">
        <f>Tabella13456[[#This Row],[TOTALE]]+Tabella13456[[#This Row],[opz 10%]]</f>
        <v>0</v>
      </c>
    </row>
    <row r="88" spans="1:5" x14ac:dyDescent="0.25">
      <c r="A88" s="97" t="str">
        <f>'SG 5'!AB$11</f>
        <v>N. Sistemi fab. Quadriennale IRCCS Giovanni Paolo II Bari</v>
      </c>
      <c r="B88" s="245">
        <f>'SG 5'!AB92</f>
        <v>0</v>
      </c>
      <c r="C88" s="244">
        <f>'SG 5'!AC92</f>
        <v>0</v>
      </c>
      <c r="D88" s="244">
        <f>Tabella13456[[#This Row],[TOTALE]]/10</f>
        <v>0</v>
      </c>
      <c r="E88" s="244">
        <f>Tabella13456[[#This Row],[TOTALE]]+Tabella13456[[#This Row],[opz 10%]]</f>
        <v>0</v>
      </c>
    </row>
    <row r="89" spans="1:5" x14ac:dyDescent="0.25">
      <c r="C89" s="244">
        <f>SUM(Tabella13456[TOTALE])</f>
        <v>497440510</v>
      </c>
      <c r="E89" s="244">
        <f>SUBTOTAL(109,Tabella13456[max ammissibile])</f>
        <v>547184561</v>
      </c>
    </row>
    <row r="92" spans="1:5" ht="21" x14ac:dyDescent="0.35">
      <c r="A92" s="379" t="str">
        <f>'SG 6'!$A$9</f>
        <v>ALLEGATO 4.6 - PROTESI E TRAUMATOLOGIA PEDIATRICA</v>
      </c>
      <c r="B92" s="379"/>
      <c r="C92" s="379"/>
      <c r="D92" s="379"/>
      <c r="E92" s="379"/>
    </row>
    <row r="93" spans="1:5" x14ac:dyDescent="0.25">
      <c r="A93" s="235"/>
      <c r="B93" s="235"/>
      <c r="C93" s="235"/>
      <c r="D93" s="310"/>
    </row>
    <row r="94" spans="1:5" x14ac:dyDescent="0.25">
      <c r="A94" s="246" t="s">
        <v>1521</v>
      </c>
      <c r="B94" s="247" t="s">
        <v>1522</v>
      </c>
      <c r="C94" s="248" t="s">
        <v>1523</v>
      </c>
      <c r="D94" s="244" t="s">
        <v>1704</v>
      </c>
      <c r="E94" s="244" t="s">
        <v>1705</v>
      </c>
    </row>
    <row r="95" spans="1:5" x14ac:dyDescent="0.25">
      <c r="A95" s="97" t="str">
        <f>'SG 6'!H$11</f>
        <v>N. Sistemi fab. Quadriennale ASL Bari</v>
      </c>
      <c r="B95" s="245">
        <f>'SG 6'!H54</f>
        <v>1221</v>
      </c>
      <c r="C95" s="244">
        <f>'SG 6'!I54</f>
        <v>1405435</v>
      </c>
      <c r="D95" s="244">
        <f>Tabella134567[[#This Row],[TOTALE]]/10</f>
        <v>140543.5</v>
      </c>
      <c r="E95" s="244">
        <f>Tabella134567[[#This Row],[TOTALE]]+Tabella134567[[#This Row],[opz 10%]]</f>
        <v>1545978.5</v>
      </c>
    </row>
    <row r="96" spans="1:5" x14ac:dyDescent="0.25">
      <c r="A96" s="97" t="str">
        <f>'SG 6'!J$11</f>
        <v>N. Sistemi fab. Quadriennale ASL BAT</v>
      </c>
      <c r="B96" s="245">
        <f>'SG 6'!J54</f>
        <v>35490</v>
      </c>
      <c r="C96" s="244">
        <f>'SG 6'!K54</f>
        <v>34150000</v>
      </c>
      <c r="D96" s="244">
        <f>Tabella134567[[#This Row],[TOTALE]]/10</f>
        <v>3415000</v>
      </c>
      <c r="E96" s="244">
        <f>Tabella134567[[#This Row],[TOTALE]]+Tabella134567[[#This Row],[opz 10%]]</f>
        <v>37565000</v>
      </c>
    </row>
    <row r="97" spans="1:5" x14ac:dyDescent="0.25">
      <c r="A97" s="97" t="str">
        <f>'SG 6'!L$11</f>
        <v>N. Sistemi fab. Quadriennale ASL Brindisi</v>
      </c>
      <c r="B97" s="245">
        <f>'SG 6'!L54</f>
        <v>18840</v>
      </c>
      <c r="C97" s="244">
        <f>'SG 6'!M54</f>
        <v>23235000</v>
      </c>
      <c r="D97" s="244">
        <f>Tabella134567[[#This Row],[TOTALE]]/10</f>
        <v>2323500</v>
      </c>
      <c r="E97" s="244">
        <f>Tabella134567[[#This Row],[TOTALE]]+Tabella134567[[#This Row],[opz 10%]]</f>
        <v>25558500</v>
      </c>
    </row>
    <row r="98" spans="1:5" x14ac:dyDescent="0.25">
      <c r="A98" s="97" t="str">
        <f>'SG 6'!N$11</f>
        <v>N. Sistemi fab. Quadriennale ASL Foggia</v>
      </c>
      <c r="B98" s="245">
        <f>'SG 6'!N54</f>
        <v>12060</v>
      </c>
      <c r="C98" s="244">
        <f>'SG 6'!O54</f>
        <v>18812500</v>
      </c>
      <c r="D98" s="244">
        <f>Tabella134567[[#This Row],[TOTALE]]/10</f>
        <v>1881250</v>
      </c>
      <c r="E98" s="244">
        <f>Tabella134567[[#This Row],[TOTALE]]+Tabella134567[[#This Row],[opz 10%]]</f>
        <v>20693750</v>
      </c>
    </row>
    <row r="99" spans="1:5" x14ac:dyDescent="0.25">
      <c r="A99" s="97" t="str">
        <f>'SG 6'!P$11</f>
        <v>N. Sistemi fab. Quadriennale ASL Lecce</v>
      </c>
      <c r="B99" s="245">
        <f>'SG 6'!P54</f>
        <v>21000</v>
      </c>
      <c r="C99" s="244">
        <f>'SG 6'!Q54</f>
        <v>51152500</v>
      </c>
      <c r="D99" s="244">
        <f>Tabella134567[[#This Row],[TOTALE]]/10</f>
        <v>5115250</v>
      </c>
      <c r="E99" s="244">
        <f>Tabella134567[[#This Row],[TOTALE]]+Tabella134567[[#This Row],[opz 10%]]</f>
        <v>56267750</v>
      </c>
    </row>
    <row r="100" spans="1:5" x14ac:dyDescent="0.25">
      <c r="A100" s="97" t="str">
        <f>'SG 6'!R$11</f>
        <v>N. Sistemi fab. Quadriennale ASL Taranto</v>
      </c>
      <c r="B100" s="245">
        <f>'SG 6'!R54</f>
        <v>8430</v>
      </c>
      <c r="C100" s="244">
        <f>'SG 6'!S54</f>
        <v>12879500</v>
      </c>
      <c r="D100" s="244">
        <f>Tabella134567[[#This Row],[TOTALE]]/10</f>
        <v>1287950</v>
      </c>
      <c r="E100" s="244">
        <f>Tabella134567[[#This Row],[TOTALE]]+Tabella134567[[#This Row],[opz 10%]]</f>
        <v>14167450</v>
      </c>
    </row>
    <row r="101" spans="1:5" x14ac:dyDescent="0.25">
      <c r="A101" s="97" t="str">
        <f>'SG 6'!T$11</f>
        <v>N. Sistemi fab. Quadriennale Az.Osp Foggia</v>
      </c>
      <c r="B101" s="245">
        <f>'SG 6'!T54</f>
        <v>37300</v>
      </c>
      <c r="C101" s="244">
        <f>'SG 6'!U54</f>
        <v>65970000</v>
      </c>
      <c r="D101" s="244">
        <f>Tabella134567[[#This Row],[TOTALE]]/10</f>
        <v>6597000</v>
      </c>
      <c r="E101" s="244">
        <f>Tabella134567[[#This Row],[TOTALE]]+Tabella134567[[#This Row],[opz 10%]]</f>
        <v>72567000</v>
      </c>
    </row>
    <row r="102" spans="1:5" x14ac:dyDescent="0.25">
      <c r="A102" s="97" t="str">
        <f>'SG 6'!V$11</f>
        <v>N. Sistemi fab. Quadriennale Università Foggia</v>
      </c>
      <c r="B102" s="245">
        <f>'SG 6'!V54</f>
        <v>6700</v>
      </c>
      <c r="C102" s="244">
        <f>'SG 6'!W54</f>
        <v>14649500</v>
      </c>
      <c r="D102" s="244">
        <f>Tabella134567[[#This Row],[TOTALE]]/10</f>
        <v>1464950</v>
      </c>
      <c r="E102" s="244">
        <f>Tabella134567[[#This Row],[TOTALE]]+Tabella134567[[#This Row],[opz 10%]]</f>
        <v>16114450</v>
      </c>
    </row>
    <row r="103" spans="1:5" x14ac:dyDescent="0.25">
      <c r="A103" s="97" t="str">
        <f>'SG 6'!X$11</f>
        <v>N. Sistemi fab. Quadriennale Policlinico Bari</v>
      </c>
      <c r="B103" s="245">
        <f>'SG 6'!X54</f>
        <v>4370</v>
      </c>
      <c r="C103" s="244">
        <f>'SG 6'!Y54</f>
        <v>4252000</v>
      </c>
      <c r="D103" s="244">
        <f>Tabella134567[[#This Row],[TOTALE]]/10</f>
        <v>425200</v>
      </c>
      <c r="E103" s="244">
        <f>Tabella134567[[#This Row],[TOTALE]]+Tabella134567[[#This Row],[opz 10%]]</f>
        <v>4677200</v>
      </c>
    </row>
    <row r="104" spans="1:5" x14ac:dyDescent="0.25">
      <c r="A104" s="272" t="str">
        <f>'SG 6'!Z$11</f>
        <v>N. Sistemi fab. Quadriennale Giovanni XXIII</v>
      </c>
      <c r="B104" s="245">
        <f>'SG 6'!Z54</f>
        <v>3640</v>
      </c>
      <c r="C104" s="244">
        <f>'SG 6'!AA54</f>
        <v>4197500</v>
      </c>
      <c r="D104" s="244">
        <f>Tabella134567[[#This Row],[TOTALE]]/10</f>
        <v>419750</v>
      </c>
      <c r="E104" s="244">
        <f>Tabella134567[[#This Row],[TOTALE]]+Tabella134567[[#This Row],[opz 10%]]</f>
        <v>4617250</v>
      </c>
    </row>
    <row r="105" spans="1:5" x14ac:dyDescent="0.25">
      <c r="A105" s="97" t="str">
        <f>'SG 6'!AB$11</f>
        <v>N. Sistemi fab. Quadriennale IRCCS De Bellis di Castellana Grotte</v>
      </c>
      <c r="B105" s="245">
        <f>'SG 6'!AB54</f>
        <v>0</v>
      </c>
      <c r="C105" s="244">
        <f>'SG 6'!AC54</f>
        <v>0</v>
      </c>
      <c r="D105" s="244">
        <f>Tabella134567[[#This Row],[TOTALE]]/10</f>
        <v>0</v>
      </c>
      <c r="E105" s="244">
        <f>Tabella134567[[#This Row],[TOTALE]]+Tabella134567[[#This Row],[opz 10%]]</f>
        <v>0</v>
      </c>
    </row>
    <row r="106" spans="1:5" x14ac:dyDescent="0.25">
      <c r="A106" s="97" t="str">
        <f>'SG 6'!AD$11</f>
        <v>N. Sistemi fab. Quadriennale IRCCS Giovanni Paolo II Bari</v>
      </c>
      <c r="B106" s="245">
        <f>'SG 6'!AD54</f>
        <v>0</v>
      </c>
      <c r="C106" s="244">
        <f>'SG 6'!AE54</f>
        <v>0</v>
      </c>
      <c r="D106" s="244">
        <f>Tabella134567[[#This Row],[TOTALE]]/10</f>
        <v>0</v>
      </c>
      <c r="E106" s="244">
        <f>Tabella134567[[#This Row],[TOTALE]]+Tabella134567[[#This Row],[opz 10%]]</f>
        <v>0</v>
      </c>
    </row>
    <row r="107" spans="1:5" x14ac:dyDescent="0.25">
      <c r="C107" s="244">
        <f>SUM(Tabella134567[TOTALE])</f>
        <v>230703935</v>
      </c>
      <c r="E107" s="244">
        <f>SUBTOTAL(109,Tabella134567[max ammissibile])</f>
        <v>253774328.5</v>
      </c>
    </row>
    <row r="110" spans="1:5" ht="21" x14ac:dyDescent="0.35">
      <c r="A110" s="379" t="str">
        <f>'SG 7'!$A$9</f>
        <v>ALLEGATO 4.7 - CHIRURGIA VERTEBRALE</v>
      </c>
      <c r="B110" s="379"/>
      <c r="C110" s="379"/>
      <c r="D110" s="379"/>
      <c r="E110" s="379"/>
    </row>
    <row r="111" spans="1:5" x14ac:dyDescent="0.25">
      <c r="A111" s="235"/>
      <c r="B111" s="235"/>
      <c r="C111" s="235"/>
      <c r="D111" s="310"/>
    </row>
    <row r="112" spans="1:5" x14ac:dyDescent="0.25">
      <c r="A112" s="246" t="s">
        <v>1521</v>
      </c>
      <c r="B112" s="247" t="s">
        <v>1522</v>
      </c>
      <c r="C112" s="248" t="s">
        <v>1523</v>
      </c>
      <c r="D112" s="244" t="s">
        <v>1704</v>
      </c>
      <c r="E112" s="244" t="s">
        <v>1705</v>
      </c>
    </row>
    <row r="113" spans="1:5" x14ac:dyDescent="0.25">
      <c r="A113" s="97" t="str">
        <f>'SG 7'!$G$11</f>
        <v>N. Sistemi fab. Quadriennale ASL Bari</v>
      </c>
      <c r="B113" s="245">
        <f>'SG 7'!G37</f>
        <v>1680</v>
      </c>
      <c r="C113" s="244">
        <f>'SG 7'!H37</f>
        <v>7188480</v>
      </c>
      <c r="D113" s="244">
        <f>Tabella1345678[[#This Row],[TOTALE]]/10</f>
        <v>718848</v>
      </c>
      <c r="E113" s="244">
        <f>Tabella1345678[[#This Row],[TOTALE]]+Tabella1345678[[#This Row],[opz 10%]]</f>
        <v>7907328</v>
      </c>
    </row>
    <row r="114" spans="1:5" x14ac:dyDescent="0.25">
      <c r="A114" s="97" t="str">
        <f>'SG 7'!$I$11</f>
        <v>N. Sistemi fab. Quadriennale ASL BAT</v>
      </c>
      <c r="B114" s="245">
        <f>'SG 7'!I37</f>
        <v>870</v>
      </c>
      <c r="C114" s="244">
        <f>'SG 7'!J37</f>
        <v>2550000</v>
      </c>
      <c r="D114" s="244">
        <f>Tabella1345678[[#This Row],[TOTALE]]/10</f>
        <v>255000</v>
      </c>
      <c r="E114" s="244">
        <f>Tabella1345678[[#This Row],[TOTALE]]+Tabella1345678[[#This Row],[opz 10%]]</f>
        <v>2805000</v>
      </c>
    </row>
    <row r="115" spans="1:5" x14ac:dyDescent="0.25">
      <c r="A115" s="97" t="str">
        <f>'SG 7'!K11</f>
        <v>N. Sistemi fab. Quadriennale ASL Brindisi</v>
      </c>
      <c r="B115" s="245">
        <f>'SG 7'!K37</f>
        <v>2280</v>
      </c>
      <c r="C115" s="244">
        <f>'SG 7'!L37</f>
        <v>11618370</v>
      </c>
      <c r="D115" s="244">
        <f>Tabella1345678[[#This Row],[TOTALE]]/10</f>
        <v>1161837</v>
      </c>
      <c r="E115" s="244">
        <f>Tabella1345678[[#This Row],[TOTALE]]+Tabella1345678[[#This Row],[opz 10%]]</f>
        <v>12780207</v>
      </c>
    </row>
    <row r="116" spans="1:5" x14ac:dyDescent="0.25">
      <c r="A116" s="97" t="str">
        <f>'SG 7'!M11</f>
        <v>N. Sistemi fab. Quadriennale ASL Foggia</v>
      </c>
      <c r="B116" s="245">
        <f>'SG 7'!M37</f>
        <v>720</v>
      </c>
      <c r="C116" s="244">
        <f>'SG 7'!N37</f>
        <v>4381285</v>
      </c>
      <c r="D116" s="244">
        <f>Tabella1345678[[#This Row],[TOTALE]]/10</f>
        <v>438128.5</v>
      </c>
      <c r="E116" s="244">
        <f>Tabella1345678[[#This Row],[TOTALE]]+Tabella1345678[[#This Row],[opz 10%]]</f>
        <v>4819413.5</v>
      </c>
    </row>
    <row r="117" spans="1:5" x14ac:dyDescent="0.25">
      <c r="A117" s="97" t="str">
        <f>'SG 7'!O11</f>
        <v>N. Sistemi fab. Quadriennale ASL Lecce</v>
      </c>
      <c r="B117" s="245">
        <f>'SG 7'!O37</f>
        <v>1936</v>
      </c>
      <c r="C117" s="244">
        <f>'SG 7'!P37</f>
        <v>8183230</v>
      </c>
      <c r="D117" s="244">
        <f>Tabella1345678[[#This Row],[TOTALE]]/10</f>
        <v>818323</v>
      </c>
      <c r="E117" s="244">
        <f>Tabella1345678[[#This Row],[TOTALE]]+Tabella1345678[[#This Row],[opz 10%]]</f>
        <v>9001553</v>
      </c>
    </row>
    <row r="118" spans="1:5" x14ac:dyDescent="0.25">
      <c r="A118" s="97" t="str">
        <f>'SG 7'!Q11</f>
        <v>N. Sistemi fab. Quadriennale ASL Taranto</v>
      </c>
      <c r="B118" s="245">
        <f>'SG 7'!Q37</f>
        <v>2220</v>
      </c>
      <c r="C118" s="244">
        <f>'SG 7'!R37</f>
        <v>9662483</v>
      </c>
      <c r="D118" s="244">
        <f>Tabella1345678[[#This Row],[TOTALE]]/10</f>
        <v>966248.3</v>
      </c>
      <c r="E118" s="244">
        <f>Tabella1345678[[#This Row],[TOTALE]]+Tabella1345678[[#This Row],[opz 10%]]</f>
        <v>10628731.300000001</v>
      </c>
    </row>
    <row r="119" spans="1:5" x14ac:dyDescent="0.25">
      <c r="A119" s="97" t="str">
        <f>'SG 7'!S11</f>
        <v>N. Sistemi fab. Quadriennale Az.Osp Foggia</v>
      </c>
      <c r="B119" s="245">
        <f>'SG 7'!S37</f>
        <v>2230</v>
      </c>
      <c r="C119" s="244">
        <f>'SG 7'!T37</f>
        <v>13660950</v>
      </c>
      <c r="D119" s="244">
        <f>Tabella1345678[[#This Row],[TOTALE]]/10</f>
        <v>1366095</v>
      </c>
      <c r="E119" s="244">
        <f>Tabella1345678[[#This Row],[TOTALE]]+Tabella1345678[[#This Row],[opz 10%]]</f>
        <v>15027045</v>
      </c>
    </row>
    <row r="120" spans="1:5" x14ac:dyDescent="0.25">
      <c r="A120" s="97" t="str">
        <f>'SG 7'!U11</f>
        <v>N. Sistemi fab. Quadriennale Università Foggia</v>
      </c>
      <c r="B120" s="245">
        <f>'SG 7'!U37</f>
        <v>760</v>
      </c>
      <c r="C120" s="244">
        <f>'SG 7'!V37</f>
        <v>3123677</v>
      </c>
      <c r="D120" s="244">
        <f>Tabella1345678[[#This Row],[TOTALE]]/10</f>
        <v>312367.7</v>
      </c>
      <c r="E120" s="244">
        <f>Tabella1345678[[#This Row],[TOTALE]]+Tabella1345678[[#This Row],[opz 10%]]</f>
        <v>3436044.7</v>
      </c>
    </row>
    <row r="121" spans="1:5" x14ac:dyDescent="0.25">
      <c r="A121" s="97" t="str">
        <f>'SG 7'!W11</f>
        <v>N. Sistemi fab. Quadriennale Policlinico Bari</v>
      </c>
      <c r="B121" s="245">
        <f>'SG 7'!W37</f>
        <v>6400</v>
      </c>
      <c r="C121" s="244">
        <f>'SG 7'!X37</f>
        <v>23686900</v>
      </c>
      <c r="D121" s="244">
        <f>Tabella1345678[[#This Row],[TOTALE]]/10</f>
        <v>2368690</v>
      </c>
      <c r="E121" s="244">
        <f>Tabella1345678[[#This Row],[TOTALE]]+Tabella1345678[[#This Row],[opz 10%]]</f>
        <v>26055590</v>
      </c>
    </row>
    <row r="122" spans="1:5" x14ac:dyDescent="0.25">
      <c r="A122" s="272" t="str">
        <f>'SG 6'!Z$11</f>
        <v>N. Sistemi fab. Quadriennale Giovanni XXIII</v>
      </c>
      <c r="B122" s="245">
        <f>'SG 7'!Y37</f>
        <v>0</v>
      </c>
      <c r="C122" s="244">
        <f>'SG 7'!Z37</f>
        <v>0</v>
      </c>
      <c r="D122" s="244">
        <f>Tabella1345678[[#This Row],[TOTALE]]/10</f>
        <v>0</v>
      </c>
      <c r="E122" s="244">
        <f>Tabella1345678[[#This Row],[TOTALE]]+Tabella1345678[[#This Row],[opz 10%]]</f>
        <v>0</v>
      </c>
    </row>
    <row r="123" spans="1:5" x14ac:dyDescent="0.25">
      <c r="A123" s="97" t="str">
        <f>'SG 7'!AA11</f>
        <v>N. Sistemi fab. Quadriennale IRCCS De Bellis di Castellana Grotte</v>
      </c>
      <c r="B123" s="245">
        <f>'SG 7'!AA37</f>
        <v>0</v>
      </c>
      <c r="C123" s="244">
        <f>'SG 7'!AB37</f>
        <v>0</v>
      </c>
      <c r="D123" s="244">
        <f>Tabella1345678[[#This Row],[TOTALE]]/10</f>
        <v>0</v>
      </c>
      <c r="E123" s="244">
        <f>Tabella1345678[[#This Row],[TOTALE]]+Tabella1345678[[#This Row],[opz 10%]]</f>
        <v>0</v>
      </c>
    </row>
    <row r="124" spans="1:5" x14ac:dyDescent="0.25">
      <c r="A124" s="97" t="str">
        <f>'SG 7'!AC11</f>
        <v>N. Sistemi fab. Quadriennale IRCCS Giovanni Paolo II Bari</v>
      </c>
      <c r="B124" s="245">
        <f>'SG 7'!AC37</f>
        <v>0</v>
      </c>
      <c r="C124" s="244">
        <f>'SG 7'!AD37</f>
        <v>0</v>
      </c>
      <c r="D124" s="244">
        <f>Tabella1345678[[#This Row],[TOTALE]]/10</f>
        <v>0</v>
      </c>
      <c r="E124" s="244">
        <f>Tabella1345678[[#This Row],[TOTALE]]+Tabella1345678[[#This Row],[opz 10%]]</f>
        <v>0</v>
      </c>
    </row>
    <row r="125" spans="1:5" x14ac:dyDescent="0.25">
      <c r="C125" s="244">
        <f>SUM(Tabella1345678[TOTALE])</f>
        <v>84055375</v>
      </c>
      <c r="E125" s="244">
        <f>SUBTOTAL(109,Tabella1345678[max ammissibile])</f>
        <v>92460912.5</v>
      </c>
    </row>
    <row r="128" spans="1:5" ht="21" x14ac:dyDescent="0.35">
      <c r="A128" s="379" t="str">
        <f>'SG 8'!$A$9</f>
        <v>ALLEGATO 4.8 - CHIRURGIA ARTROSCOPICA</v>
      </c>
      <c r="B128" s="379"/>
      <c r="C128" s="379"/>
      <c r="D128" s="379"/>
      <c r="E128" s="379"/>
    </row>
    <row r="129" spans="1:5" x14ac:dyDescent="0.25">
      <c r="A129" s="235"/>
      <c r="B129" s="235"/>
      <c r="C129" s="235"/>
      <c r="D129" s="310"/>
    </row>
    <row r="130" spans="1:5" x14ac:dyDescent="0.25">
      <c r="A130" s="246" t="s">
        <v>1521</v>
      </c>
      <c r="B130" s="247" t="s">
        <v>1522</v>
      </c>
      <c r="C130" s="248" t="s">
        <v>1523</v>
      </c>
      <c r="D130" s="244" t="s">
        <v>1704</v>
      </c>
      <c r="E130" s="244" t="s">
        <v>1705</v>
      </c>
    </row>
    <row r="131" spans="1:5" x14ac:dyDescent="0.25">
      <c r="A131" s="97" t="str">
        <f>'SG 8'!$G$11</f>
        <v>N. Sistemi fab. Quadriennale ASL Bari</v>
      </c>
      <c r="B131" s="245">
        <f>'SG 8'!G106</f>
        <v>66360</v>
      </c>
      <c r="C131" s="244">
        <f>'SG 8'!H106</f>
        <v>42951000</v>
      </c>
      <c r="D131" s="244">
        <f>Tabella13456789[[#This Row],[TOTALE]]/10</f>
        <v>4295100</v>
      </c>
      <c r="E131" s="244">
        <f>Tabella13456789[[#This Row],[TOTALE]]+Tabella13456789[[#This Row],[opz 10%]]</f>
        <v>47246100</v>
      </c>
    </row>
    <row r="132" spans="1:5" x14ac:dyDescent="0.25">
      <c r="A132" s="97" t="str">
        <f>'SG 8'!$I$11</f>
        <v>N. Sistemi fab. Quadriennale ASL BAT</v>
      </c>
      <c r="B132" s="245">
        <f>'SG 8'!I106</f>
        <v>20740</v>
      </c>
      <c r="C132" s="244">
        <f>'SG 8'!J106</f>
        <v>15503950</v>
      </c>
      <c r="D132" s="244">
        <f>Tabella13456789[[#This Row],[TOTALE]]/10</f>
        <v>1550395</v>
      </c>
      <c r="E132" s="244">
        <f>Tabella13456789[[#This Row],[TOTALE]]+Tabella13456789[[#This Row],[opz 10%]]</f>
        <v>17054345</v>
      </c>
    </row>
    <row r="133" spans="1:5" x14ac:dyDescent="0.25">
      <c r="A133" s="97" t="str">
        <f>'SG 8'!$K$11</f>
        <v>N. Sistemi fab. Quadriennale ASL Brindisi</v>
      </c>
      <c r="B133" s="245">
        <f>'SG 8'!K106</f>
        <v>13880</v>
      </c>
      <c r="C133" s="244">
        <f>'SG 8'!L106</f>
        <v>10047050</v>
      </c>
      <c r="D133" s="244">
        <f>Tabella13456789[[#This Row],[TOTALE]]/10</f>
        <v>1004705</v>
      </c>
      <c r="E133" s="244">
        <f>Tabella13456789[[#This Row],[TOTALE]]+Tabella13456789[[#This Row],[opz 10%]]</f>
        <v>11051755</v>
      </c>
    </row>
    <row r="134" spans="1:5" x14ac:dyDescent="0.25">
      <c r="A134" s="97" t="str">
        <f>'SG 8'!$M$11</f>
        <v>N. Sistemi fab. Quadriennale ASL Foggia</v>
      </c>
      <c r="B134" s="245">
        <f>'SG 8'!M106</f>
        <v>79300</v>
      </c>
      <c r="C134" s="244">
        <f>'SG 8'!N106</f>
        <v>60949500</v>
      </c>
      <c r="D134" s="244">
        <f>Tabella13456789[[#This Row],[TOTALE]]/10</f>
        <v>6094950</v>
      </c>
      <c r="E134" s="244">
        <f>Tabella13456789[[#This Row],[TOTALE]]+Tabella13456789[[#This Row],[opz 10%]]</f>
        <v>67044450</v>
      </c>
    </row>
    <row r="135" spans="1:5" x14ac:dyDescent="0.25">
      <c r="A135" s="97" t="str">
        <f>'SG 8'!$O$11</f>
        <v>N. Sistemi fab. Quadriennale ASL Lecce</v>
      </c>
      <c r="B135" s="245">
        <f>'SG 8'!O106</f>
        <v>51074</v>
      </c>
      <c r="C135" s="244">
        <f>'SG 8'!P106</f>
        <v>35175990</v>
      </c>
      <c r="D135" s="244">
        <f>Tabella13456789[[#This Row],[TOTALE]]/10</f>
        <v>3517599</v>
      </c>
      <c r="E135" s="244">
        <f>Tabella13456789[[#This Row],[TOTALE]]+Tabella13456789[[#This Row],[opz 10%]]</f>
        <v>38693589</v>
      </c>
    </row>
    <row r="136" spans="1:5" x14ac:dyDescent="0.25">
      <c r="A136" s="97" t="str">
        <f>'SG 8'!$Q$11</f>
        <v>N. Sistemi fab. Quadriennale ASL Taranto</v>
      </c>
      <c r="B136" s="245">
        <f>'SG 8'!Q106</f>
        <v>19810</v>
      </c>
      <c r="C136" s="244">
        <f>'SG 8'!R106</f>
        <v>13016900</v>
      </c>
      <c r="D136" s="244">
        <f>Tabella13456789[[#This Row],[TOTALE]]/10</f>
        <v>1301690</v>
      </c>
      <c r="E136" s="244">
        <f>Tabella13456789[[#This Row],[TOTALE]]+Tabella13456789[[#This Row],[opz 10%]]</f>
        <v>14318590</v>
      </c>
    </row>
    <row r="137" spans="1:5" x14ac:dyDescent="0.25">
      <c r="A137" s="97" t="str">
        <f>'SG 8'!$S$11</f>
        <v>N. Sistemi fab. Quadriennale Az.Osp Foggia</v>
      </c>
      <c r="B137" s="245">
        <f>'SG 8'!S106</f>
        <v>36920</v>
      </c>
      <c r="C137" s="244">
        <f>'SG 8'!T106</f>
        <v>19856700</v>
      </c>
      <c r="D137" s="244">
        <f>Tabella13456789[[#This Row],[TOTALE]]/10</f>
        <v>1985670</v>
      </c>
      <c r="E137" s="244">
        <f>Tabella13456789[[#This Row],[TOTALE]]+Tabella13456789[[#This Row],[opz 10%]]</f>
        <v>21842370</v>
      </c>
    </row>
    <row r="138" spans="1:5" x14ac:dyDescent="0.25">
      <c r="A138" s="97" t="str">
        <f>'SG 8'!$U$11</f>
        <v>N. Sistemi fab. Quadriennale Università Foggia</v>
      </c>
      <c r="B138" s="245">
        <f>'SG 8'!U106</f>
        <v>17145</v>
      </c>
      <c r="C138" s="244">
        <f>'SG 8'!V106</f>
        <v>11481250</v>
      </c>
      <c r="D138" s="244">
        <f>Tabella13456789[[#This Row],[TOTALE]]/10</f>
        <v>1148125</v>
      </c>
      <c r="E138" s="244">
        <f>Tabella13456789[[#This Row],[TOTALE]]+Tabella13456789[[#This Row],[opz 10%]]</f>
        <v>12629375</v>
      </c>
    </row>
    <row r="139" spans="1:5" x14ac:dyDescent="0.25">
      <c r="A139" s="97" t="str">
        <f>'SG 8'!$W$11</f>
        <v>N. Sistemi fab. Quadriennale Policlinico Bari</v>
      </c>
      <c r="B139" s="245">
        <f>'SG 8'!W106</f>
        <v>12934</v>
      </c>
      <c r="C139" s="244">
        <f>'SG 8'!X106</f>
        <v>7609300</v>
      </c>
      <c r="D139" s="244">
        <f>Tabella13456789[[#This Row],[TOTALE]]/10</f>
        <v>760930</v>
      </c>
      <c r="E139" s="244">
        <f>Tabella13456789[[#This Row],[TOTALE]]+Tabella13456789[[#This Row],[opz 10%]]</f>
        <v>8370230</v>
      </c>
    </row>
    <row r="140" spans="1:5" x14ac:dyDescent="0.25">
      <c r="A140" s="273" t="str">
        <f>'SG 8'!Y11</f>
        <v>N. Sistemi fab. Quadriennale Giovanni XXIII</v>
      </c>
      <c r="B140" s="245">
        <f>'SG 8'!Y106</f>
        <v>0</v>
      </c>
      <c r="C140" s="244">
        <f>'SG 8'!Z106</f>
        <v>0</v>
      </c>
      <c r="D140" s="244">
        <f>Tabella13456789[[#This Row],[TOTALE]]/10</f>
        <v>0</v>
      </c>
      <c r="E140" s="244">
        <f>Tabella13456789[[#This Row],[TOTALE]]+Tabella13456789[[#This Row],[opz 10%]]</f>
        <v>0</v>
      </c>
    </row>
    <row r="141" spans="1:5" x14ac:dyDescent="0.25">
      <c r="A141" s="97" t="str">
        <f>'SG 8'!$AA$11</f>
        <v>N. Sistemi fab. Quadriennale IRCCS De Bellis di Castellana Grotte</v>
      </c>
      <c r="B141" s="245">
        <f>'SG 8'!AA106</f>
        <v>0</v>
      </c>
      <c r="C141" s="244">
        <f>'SG 8'!AB106</f>
        <v>0</v>
      </c>
      <c r="D141" s="244">
        <f>Tabella13456789[[#This Row],[TOTALE]]/10</f>
        <v>0</v>
      </c>
      <c r="E141" s="244">
        <f>Tabella13456789[[#This Row],[TOTALE]]+Tabella13456789[[#This Row],[opz 10%]]</f>
        <v>0</v>
      </c>
    </row>
    <row r="142" spans="1:5" x14ac:dyDescent="0.25">
      <c r="A142" s="97" t="str">
        <f>'SG 8'!$AC$11</f>
        <v>N. Sistemi fab. Quadriennale IRCCS Giovanni Paolo II Bari</v>
      </c>
      <c r="B142" s="245">
        <f>'SG 8'!AC106</f>
        <v>0</v>
      </c>
      <c r="C142" s="244">
        <f>'SG 8'!AD106</f>
        <v>0</v>
      </c>
      <c r="D142" s="244">
        <f>Tabella13456789[[#This Row],[TOTALE]]/10</f>
        <v>0</v>
      </c>
      <c r="E142" s="244">
        <f>Tabella13456789[[#This Row],[TOTALE]]+Tabella13456789[[#This Row],[opz 10%]]</f>
        <v>0</v>
      </c>
    </row>
    <row r="143" spans="1:5" x14ac:dyDescent="0.25">
      <c r="C143" s="244">
        <f>SUM(Tabella13456789[TOTALE])</f>
        <v>216591640</v>
      </c>
      <c r="E143" s="244">
        <f>SUBTOTAL(109,Tabella13456789[max ammissibile])</f>
        <v>238250804</v>
      </c>
    </row>
    <row r="146" spans="1:5" ht="21" x14ac:dyDescent="0.35">
      <c r="A146" s="379" t="str">
        <f>'SG 9'!$A$9</f>
        <v>ALLEGATO 4.9 - BIOMATERIALI</v>
      </c>
      <c r="B146" s="379"/>
      <c r="C146" s="379"/>
      <c r="D146" s="379"/>
      <c r="E146" s="379"/>
    </row>
    <row r="147" spans="1:5" x14ac:dyDescent="0.25">
      <c r="A147" s="235"/>
      <c r="B147" s="235"/>
      <c r="C147" s="235"/>
      <c r="D147" s="310"/>
    </row>
    <row r="148" spans="1:5" x14ac:dyDescent="0.25">
      <c r="A148" s="246" t="s">
        <v>1521</v>
      </c>
      <c r="B148" s="247" t="s">
        <v>1522</v>
      </c>
      <c r="C148" s="248" t="s">
        <v>1523</v>
      </c>
      <c r="D148" s="244" t="s">
        <v>1704</v>
      </c>
      <c r="E148" s="244" t="s">
        <v>1705</v>
      </c>
    </row>
    <row r="149" spans="1:5" x14ac:dyDescent="0.25">
      <c r="A149" s="274" t="str">
        <f>'SG 9'!$G$11</f>
        <v>N. Sistemi fab. Quadriennale ASL Bari</v>
      </c>
      <c r="B149" s="245">
        <f>'SG 9'!G62</f>
        <v>74400</v>
      </c>
      <c r="C149" s="244">
        <f>'SG 9'!H62</f>
        <v>114245000</v>
      </c>
      <c r="D149" s="244">
        <f>Tabella1345678911[[#This Row],[TOTALE]]/10</f>
        <v>11424500</v>
      </c>
      <c r="E149" s="244">
        <f>Tabella1345678911[[#This Row],[TOTALE]]+Tabella1345678911[[#This Row],[opz 10%]]</f>
        <v>125669500</v>
      </c>
    </row>
    <row r="150" spans="1:5" x14ac:dyDescent="0.25">
      <c r="A150" s="274" t="str">
        <f>'SG 9'!$I$11</f>
        <v>N. Sistemi fab. Quadriennale ASL BAT</v>
      </c>
      <c r="B150" s="245">
        <f>'SG 9'!I62</f>
        <v>21650</v>
      </c>
      <c r="C150" s="244">
        <f>'SG 9'!J62</f>
        <v>26283500</v>
      </c>
      <c r="D150" s="244">
        <f>Tabella1345678911[[#This Row],[TOTALE]]/10</f>
        <v>2628350</v>
      </c>
      <c r="E150" s="244">
        <f>Tabella1345678911[[#This Row],[TOTALE]]+Tabella1345678911[[#This Row],[opz 10%]]</f>
        <v>28911850</v>
      </c>
    </row>
    <row r="151" spans="1:5" x14ac:dyDescent="0.25">
      <c r="A151" s="274" t="str">
        <f>'SG 9'!$K$11</f>
        <v>N. Sistemi fab. Quadriennale ASL Brindisi</v>
      </c>
      <c r="B151" s="245">
        <f>'SG 9'!K62</f>
        <v>11670</v>
      </c>
      <c r="C151" s="244">
        <f>'SG 9'!L62</f>
        <v>17658750</v>
      </c>
      <c r="D151" s="244">
        <f>Tabella1345678911[[#This Row],[TOTALE]]/10</f>
        <v>1765875</v>
      </c>
      <c r="E151" s="244">
        <f>Tabella1345678911[[#This Row],[TOTALE]]+Tabella1345678911[[#This Row],[opz 10%]]</f>
        <v>19424625</v>
      </c>
    </row>
    <row r="152" spans="1:5" x14ac:dyDescent="0.25">
      <c r="A152" s="274" t="str">
        <f>'SG 9'!$M$11</f>
        <v>N. Sistemi fab. Quadriennale ASL Foggia</v>
      </c>
      <c r="B152" s="245">
        <f>'SG 9'!M62</f>
        <v>25650</v>
      </c>
      <c r="C152" s="244">
        <f>'SG 9'!N62</f>
        <v>34722500</v>
      </c>
      <c r="D152" s="244">
        <f>Tabella1345678911[[#This Row],[TOTALE]]/10</f>
        <v>3472250</v>
      </c>
      <c r="E152" s="244">
        <f>Tabella1345678911[[#This Row],[TOTALE]]+Tabella1345678911[[#This Row],[opz 10%]]</f>
        <v>38194750</v>
      </c>
    </row>
    <row r="153" spans="1:5" x14ac:dyDescent="0.25">
      <c r="A153" s="274" t="str">
        <f>'SG 9'!$O$11</f>
        <v>N. Sistemi fab. Quadriennale ASL Lecce</v>
      </c>
      <c r="B153" s="245">
        <f>'SG 9'!O62</f>
        <v>17400</v>
      </c>
      <c r="C153" s="244">
        <f>'SG 9'!P62</f>
        <v>28177500</v>
      </c>
      <c r="D153" s="244">
        <f>Tabella1345678911[[#This Row],[TOTALE]]/10</f>
        <v>2817750</v>
      </c>
      <c r="E153" s="244">
        <f>Tabella1345678911[[#This Row],[TOTALE]]+Tabella1345678911[[#This Row],[opz 10%]]</f>
        <v>30995250</v>
      </c>
    </row>
    <row r="154" spans="1:5" x14ac:dyDescent="0.25">
      <c r="A154" s="274" t="str">
        <f>'SG 9'!$Q$11</f>
        <v>N. Sistemi fab. Quadriennale ASL Taranto</v>
      </c>
      <c r="B154" s="245">
        <f>'SG 9'!Q62</f>
        <v>17660</v>
      </c>
      <c r="C154" s="244">
        <f>'SG 9'!R62</f>
        <v>26968000</v>
      </c>
      <c r="D154" s="244">
        <f>Tabella1345678911[[#This Row],[TOTALE]]/10</f>
        <v>2696800</v>
      </c>
      <c r="E154" s="244">
        <f>Tabella1345678911[[#This Row],[TOTALE]]+Tabella1345678911[[#This Row],[opz 10%]]</f>
        <v>29664800</v>
      </c>
    </row>
    <row r="155" spans="1:5" x14ac:dyDescent="0.25">
      <c r="A155" s="274" t="str">
        <f>'SG 9'!$S$11</f>
        <v>N. Sistemi fab. Quadriennale Az.Osp Foggia</v>
      </c>
      <c r="B155" s="245">
        <f>'SG 9'!S62</f>
        <v>35250</v>
      </c>
      <c r="C155" s="244">
        <f>'SG 9'!T62</f>
        <v>50715000</v>
      </c>
      <c r="D155" s="244">
        <f>Tabella1345678911[[#This Row],[TOTALE]]/10</f>
        <v>5071500</v>
      </c>
      <c r="E155" s="244">
        <f>Tabella1345678911[[#This Row],[TOTALE]]+Tabella1345678911[[#This Row],[opz 10%]]</f>
        <v>55786500</v>
      </c>
    </row>
    <row r="156" spans="1:5" x14ac:dyDescent="0.25">
      <c r="A156" s="274" t="str">
        <f>'SG 9'!$U$11</f>
        <v>N. Sistemi fab. Quadriennale Università Foggia</v>
      </c>
      <c r="B156" s="245">
        <f>'SG 9'!U62</f>
        <v>24410</v>
      </c>
      <c r="C156" s="244">
        <f>'SG 9'!V62</f>
        <v>34369500</v>
      </c>
      <c r="D156" s="244">
        <f>Tabella1345678911[[#This Row],[TOTALE]]/10</f>
        <v>3436950</v>
      </c>
      <c r="E156" s="244">
        <f>Tabella1345678911[[#This Row],[TOTALE]]+Tabella1345678911[[#This Row],[opz 10%]]</f>
        <v>37806450</v>
      </c>
    </row>
    <row r="157" spans="1:5" x14ac:dyDescent="0.25">
      <c r="A157" s="274" t="str">
        <f>'SG 9'!$W$11</f>
        <v>N. Sistemi fab. Quadriennale Policlinico Bari</v>
      </c>
      <c r="B157" s="245">
        <f>'SG 9'!W62</f>
        <v>16860</v>
      </c>
      <c r="C157" s="244">
        <f>'SG 9'!X62</f>
        <v>28940250</v>
      </c>
      <c r="D157" s="244">
        <f>Tabella1345678911[[#This Row],[TOTALE]]/10</f>
        <v>2894025</v>
      </c>
      <c r="E157" s="244">
        <f>Tabella1345678911[[#This Row],[TOTALE]]+Tabella1345678911[[#This Row],[opz 10%]]</f>
        <v>31834275</v>
      </c>
    </row>
    <row r="158" spans="1:5" x14ac:dyDescent="0.25">
      <c r="A158" s="273" t="str">
        <f>'SG 9'!Y11</f>
        <v>N. Sistemi fab. Quadriennale Giovanni XXIII</v>
      </c>
      <c r="B158" s="245">
        <f>'SG 9'!Y62</f>
        <v>0</v>
      </c>
      <c r="C158" s="244">
        <f>'SG 9'!Z62</f>
        <v>0</v>
      </c>
      <c r="D158" s="244">
        <f>Tabella1345678911[[#This Row],[TOTALE]]/10</f>
        <v>0</v>
      </c>
      <c r="E158" s="244">
        <f>Tabella1345678911[[#This Row],[TOTALE]]+Tabella1345678911[[#This Row],[opz 10%]]</f>
        <v>0</v>
      </c>
    </row>
    <row r="159" spans="1:5" x14ac:dyDescent="0.25">
      <c r="A159" s="274" t="str">
        <f>'SG 9'!$AA$11</f>
        <v>N. Sistemi fab. Quadriennale IRCCS De Bellis di Castellana Grotte</v>
      </c>
      <c r="B159" s="245">
        <f>'SG 9'!AA62</f>
        <v>0</v>
      </c>
      <c r="C159" s="244">
        <f>'SG 9'!AB62</f>
        <v>0</v>
      </c>
      <c r="D159" s="244">
        <f>Tabella1345678911[[#This Row],[TOTALE]]/10</f>
        <v>0</v>
      </c>
      <c r="E159" s="244">
        <f>Tabella1345678911[[#This Row],[TOTALE]]+Tabella1345678911[[#This Row],[opz 10%]]</f>
        <v>0</v>
      </c>
    </row>
    <row r="160" spans="1:5" s="97" customFormat="1" x14ac:dyDescent="0.25">
      <c r="A160" s="274" t="str">
        <f>'SG 9'!$AC$11</f>
        <v>N. Sistemi fab. Quadriennale IRCCS Giovanni Paolo II Bari</v>
      </c>
      <c r="B160" s="245">
        <f>'SG 9'!AC62</f>
        <v>0</v>
      </c>
      <c r="C160" s="244">
        <f>'SG 9'!AD62</f>
        <v>0</v>
      </c>
      <c r="D160" s="244">
        <f>Tabella1345678911[[#This Row],[TOTALE]]/10</f>
        <v>0</v>
      </c>
      <c r="E160" s="244">
        <f>Tabella1345678911[[#This Row],[TOTALE]]+Tabella1345678911[[#This Row],[opz 10%]]</f>
        <v>0</v>
      </c>
    </row>
    <row r="161" spans="1:5" x14ac:dyDescent="0.25">
      <c r="C161" s="244">
        <f>SUM(Tabella1345678911[TOTALE])</f>
        <v>362080000</v>
      </c>
      <c r="E161" s="244">
        <f>SUBTOTAL(109,Tabella1345678911[max ammissibile])</f>
        <v>398288000</v>
      </c>
    </row>
    <row r="164" spans="1:5" ht="23.25" x14ac:dyDescent="0.35">
      <c r="A164" s="342" t="s">
        <v>1712</v>
      </c>
      <c r="B164" s="377">
        <f>SUM(C161,C143,C125,C107,C89,C72,C55,C39,C23)</f>
        <v>3254909560</v>
      </c>
      <c r="C164" s="377"/>
      <c r="D164" s="378">
        <f>SUM(E161,E143,E125,E107,E89,E72,E55,E39,E23)</f>
        <v>3580400516</v>
      </c>
      <c r="E164" s="378"/>
    </row>
  </sheetData>
  <mergeCells count="11">
    <mergeCell ref="B164:C164"/>
    <mergeCell ref="D164:E164"/>
    <mergeCell ref="A128:E128"/>
    <mergeCell ref="A146:E146"/>
    <mergeCell ref="A9:E9"/>
    <mergeCell ref="A25:E25"/>
    <mergeCell ref="A41:E41"/>
    <mergeCell ref="A58:E58"/>
    <mergeCell ref="A75:E75"/>
    <mergeCell ref="A92:E92"/>
    <mergeCell ref="A110:E110"/>
  </mergeCells>
  <pageMargins left="0.7" right="0.7" top="0.75" bottom="0.75" header="0.3" footer="0.3"/>
  <pageSetup paperSize="9" orientation="portrait" r:id="rId1"/>
  <drawing r:id="rId2"/>
  <tableParts count="9">
    <tablePart r:id="rId3"/>
    <tablePart r:id="rId4"/>
    <tablePart r:id="rId5"/>
    <tablePart r:id="rId6"/>
    <tablePart r:id="rId7"/>
    <tablePart r:id="rId8"/>
    <tablePart r:id="rId9"/>
    <tablePart r:id="rId10"/>
    <tablePart r:id="rId1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C36AC-0278-4EE9-8EED-EBBB791C2F34}">
  <dimension ref="A1:AB65"/>
  <sheetViews>
    <sheetView tabSelected="1" topLeftCell="B28" workbookViewId="0">
      <selection activeCell="E32" sqref="E32"/>
    </sheetView>
  </sheetViews>
  <sheetFormatPr defaultRowHeight="12.75" x14ac:dyDescent="0.25"/>
  <cols>
    <col min="1" max="1" width="9.140625" style="98"/>
    <col min="2" max="2" width="13.7109375" style="99" customWidth="1"/>
    <col min="3" max="3" width="12.28515625" style="98" customWidth="1"/>
    <col min="4" max="4" width="39.7109375" style="312" customWidth="1"/>
    <col min="5" max="5" width="66.28515625" style="312" customWidth="1"/>
    <col min="6" max="6" width="24.28515625" style="106" customWidth="1"/>
    <col min="7" max="20" width="15.7109375" style="98" customWidth="1"/>
    <col min="21" max="21" width="15.7109375" style="313" customWidth="1"/>
    <col min="22" max="22" width="21.42578125" style="98" bestFit="1" customWidth="1"/>
    <col min="23" max="23" width="15.7109375" style="98" customWidth="1"/>
    <col min="24" max="24" width="21.42578125" style="98" bestFit="1" customWidth="1"/>
    <col min="25" max="25" width="15.7109375" style="334" customWidth="1"/>
    <col min="26" max="26" width="12.7109375" style="98" bestFit="1" customWidth="1"/>
    <col min="27" max="27" width="11.28515625" style="98" bestFit="1" customWidth="1"/>
    <col min="28" max="28" width="12.7109375" style="98" bestFit="1" customWidth="1"/>
    <col min="29" max="16384" width="9.140625" style="98"/>
  </cols>
  <sheetData>
    <row r="1" spans="1:25" s="274" customFormat="1" ht="15" x14ac:dyDescent="0.25"/>
    <row r="2" spans="1:25" s="274" customFormat="1" ht="15" x14ac:dyDescent="0.25"/>
    <row r="3" spans="1:25" s="274" customFormat="1" ht="15" x14ac:dyDescent="0.25"/>
    <row r="4" spans="1:25" s="274" customFormat="1" ht="31.5" x14ac:dyDescent="0.5">
      <c r="D4" s="343" t="s">
        <v>1713</v>
      </c>
    </row>
    <row r="5" spans="1:25" s="274" customFormat="1" ht="15" x14ac:dyDescent="0.25">
      <c r="D5" s="274" t="s">
        <v>1714</v>
      </c>
    </row>
    <row r="6" spans="1:25" s="274" customFormat="1" ht="15" x14ac:dyDescent="0.25"/>
    <row r="7" spans="1:25" s="274" customFormat="1" ht="15" x14ac:dyDescent="0.25"/>
    <row r="8" spans="1:25" s="274" customFormat="1" ht="15.75" thickBot="1" x14ac:dyDescent="0.3"/>
    <row r="9" spans="1:25" ht="39.950000000000003" customHeight="1" x14ac:dyDescent="0.25">
      <c r="A9" s="380" t="s">
        <v>1706</v>
      </c>
      <c r="B9" s="381"/>
      <c r="C9" s="381"/>
      <c r="D9" s="381"/>
      <c r="E9" s="381"/>
      <c r="F9" s="381"/>
      <c r="G9" s="381"/>
      <c r="H9" s="381"/>
      <c r="I9" s="381"/>
      <c r="J9" s="381"/>
      <c r="K9" s="381"/>
      <c r="L9" s="381"/>
      <c r="M9" s="381"/>
      <c r="N9" s="381"/>
      <c r="O9" s="381"/>
      <c r="P9" s="381"/>
      <c r="Q9" s="381"/>
      <c r="R9" s="381"/>
      <c r="S9" s="381"/>
      <c r="T9" s="381"/>
      <c r="U9" s="381"/>
      <c r="V9" s="381"/>
      <c r="W9" s="381"/>
      <c r="X9" s="382"/>
      <c r="Y9" s="329"/>
    </row>
    <row r="10" spans="1:25" x14ac:dyDescent="0.25">
      <c r="A10" s="347"/>
      <c r="B10" s="348"/>
      <c r="C10" s="348"/>
      <c r="D10" s="348"/>
      <c r="E10" s="348"/>
      <c r="F10" s="348"/>
      <c r="G10" s="348"/>
      <c r="H10" s="348"/>
      <c r="I10" s="348"/>
      <c r="J10" s="348"/>
      <c r="K10" s="348"/>
      <c r="L10" s="348"/>
      <c r="M10" s="348"/>
      <c r="N10" s="348"/>
      <c r="O10" s="348"/>
      <c r="P10" s="348"/>
      <c r="Q10" s="348"/>
      <c r="R10" s="348"/>
      <c r="S10" s="348"/>
      <c r="T10" s="348"/>
      <c r="U10" s="348"/>
      <c r="V10" s="348"/>
      <c r="W10" s="348"/>
      <c r="X10" s="349"/>
      <c r="Y10" s="330"/>
    </row>
    <row r="11" spans="1:25" ht="15.75" x14ac:dyDescent="0.25">
      <c r="A11" s="344" t="s">
        <v>1524</v>
      </c>
      <c r="B11" s="345"/>
      <c r="C11" s="345"/>
      <c r="D11" s="345"/>
      <c r="E11" s="345"/>
      <c r="F11" s="345"/>
      <c r="G11" s="345"/>
      <c r="H11" s="345"/>
      <c r="I11" s="345"/>
      <c r="J11" s="345"/>
      <c r="K11" s="345"/>
      <c r="L11" s="345"/>
      <c r="M11" s="345"/>
      <c r="N11" s="345"/>
      <c r="O11" s="345"/>
      <c r="P11" s="345"/>
      <c r="Q11" s="345"/>
      <c r="R11" s="345"/>
      <c r="S11" s="345"/>
      <c r="T11" s="345"/>
      <c r="U11" s="345"/>
      <c r="V11" s="345"/>
      <c r="W11" s="345"/>
      <c r="X11" s="346"/>
      <c r="Y11" s="329"/>
    </row>
    <row r="12" spans="1:25" x14ac:dyDescent="0.25">
      <c r="A12" s="347"/>
      <c r="B12" s="348"/>
      <c r="C12" s="348"/>
      <c r="D12" s="348"/>
      <c r="E12" s="348"/>
      <c r="F12" s="348"/>
      <c r="G12" s="348"/>
      <c r="H12" s="348"/>
      <c r="I12" s="348"/>
      <c r="J12" s="348"/>
      <c r="K12" s="348"/>
      <c r="L12" s="348"/>
      <c r="M12" s="348"/>
      <c r="N12" s="348"/>
      <c r="O12" s="348"/>
      <c r="P12" s="348"/>
      <c r="Q12" s="348"/>
      <c r="R12" s="348"/>
      <c r="S12" s="348"/>
      <c r="T12" s="348"/>
      <c r="U12" s="348"/>
      <c r="V12" s="348"/>
      <c r="W12" s="348"/>
      <c r="X12" s="349"/>
      <c r="Y12" s="330"/>
    </row>
    <row r="13" spans="1:25" s="311" customFormat="1" ht="51" x14ac:dyDescent="0.25">
      <c r="A13" s="303" t="s">
        <v>1</v>
      </c>
      <c r="B13" s="304" t="s">
        <v>2</v>
      </c>
      <c r="C13" s="304" t="s">
        <v>3</v>
      </c>
      <c r="D13" s="304" t="s">
        <v>5</v>
      </c>
      <c r="E13" s="304" t="s">
        <v>1108</v>
      </c>
      <c r="F13" s="304" t="s">
        <v>1525</v>
      </c>
      <c r="G13" s="304" t="s">
        <v>8</v>
      </c>
      <c r="H13" s="304" t="s">
        <v>9</v>
      </c>
      <c r="I13" s="304" t="s">
        <v>10</v>
      </c>
      <c r="J13" s="304" t="s">
        <v>11</v>
      </c>
      <c r="K13" s="304" t="s">
        <v>12</v>
      </c>
      <c r="L13" s="304" t="s">
        <v>13</v>
      </c>
      <c r="M13" s="304" t="s">
        <v>14</v>
      </c>
      <c r="N13" s="304" t="s">
        <v>15</v>
      </c>
      <c r="O13" s="304" t="s">
        <v>16</v>
      </c>
      <c r="P13" s="304" t="s">
        <v>935</v>
      </c>
      <c r="Q13" s="304" t="s">
        <v>17</v>
      </c>
      <c r="R13" s="304" t="s">
        <v>18</v>
      </c>
      <c r="S13" s="304" t="s">
        <v>19</v>
      </c>
      <c r="T13" s="304" t="s">
        <v>20</v>
      </c>
      <c r="U13" s="304" t="s">
        <v>21</v>
      </c>
      <c r="V13" s="304" t="s">
        <v>22</v>
      </c>
      <c r="W13" s="304" t="s">
        <v>23</v>
      </c>
      <c r="X13" s="305" t="s">
        <v>24</v>
      </c>
      <c r="Y13" s="331"/>
    </row>
    <row r="14" spans="1:25" ht="38.25" x14ac:dyDescent="0.25">
      <c r="A14" s="277">
        <v>438</v>
      </c>
      <c r="B14" s="276" t="s">
        <v>1090</v>
      </c>
      <c r="C14" s="275" t="s">
        <v>1526</v>
      </c>
      <c r="D14" s="285" t="s">
        <v>1527</v>
      </c>
      <c r="E14" s="285" t="s">
        <v>1528</v>
      </c>
      <c r="F14" s="280" t="s">
        <v>1529</v>
      </c>
      <c r="G14" s="288">
        <v>5000</v>
      </c>
      <c r="H14" s="288">
        <v>300</v>
      </c>
      <c r="I14" s="288">
        <v>300</v>
      </c>
      <c r="J14" s="288">
        <v>300</v>
      </c>
      <c r="K14" s="288">
        <v>300</v>
      </c>
      <c r="L14" s="288">
        <v>650</v>
      </c>
      <c r="M14" s="288">
        <v>800</v>
      </c>
      <c r="N14" s="288">
        <v>640</v>
      </c>
      <c r="O14" s="288">
        <v>50</v>
      </c>
      <c r="P14" s="281">
        <v>0</v>
      </c>
      <c r="Q14" s="281">
        <v>0</v>
      </c>
      <c r="R14" s="281">
        <v>0</v>
      </c>
      <c r="S14" s="276" t="s">
        <v>1530</v>
      </c>
      <c r="T14" s="275">
        <f>SUM(G14:R14)</f>
        <v>8340</v>
      </c>
      <c r="U14" s="292">
        <v>700</v>
      </c>
      <c r="V14" s="299">
        <f>T14*U14</f>
        <v>5838000</v>
      </c>
      <c r="W14" s="299">
        <f>V14*10%</f>
        <v>583800</v>
      </c>
      <c r="X14" s="296">
        <f>V14+W14</f>
        <v>6421800</v>
      </c>
      <c r="Y14" s="330"/>
    </row>
    <row r="15" spans="1:25" ht="38.25" x14ac:dyDescent="0.25">
      <c r="A15" s="277">
        <v>439</v>
      </c>
      <c r="B15" s="276" t="s">
        <v>1090</v>
      </c>
      <c r="C15" s="275" t="s">
        <v>1531</v>
      </c>
      <c r="D15" s="285" t="s">
        <v>1527</v>
      </c>
      <c r="E15" s="285" t="s">
        <v>1532</v>
      </c>
      <c r="F15" s="280" t="s">
        <v>1529</v>
      </c>
      <c r="G15" s="289">
        <v>5000</v>
      </c>
      <c r="H15" s="289">
        <v>250</v>
      </c>
      <c r="I15" s="289">
        <v>300</v>
      </c>
      <c r="J15" s="289">
        <v>300</v>
      </c>
      <c r="K15" s="289">
        <v>300</v>
      </c>
      <c r="L15" s="289">
        <v>550</v>
      </c>
      <c r="M15" s="289">
        <v>800</v>
      </c>
      <c r="N15" s="289">
        <v>640</v>
      </c>
      <c r="O15" s="289">
        <v>50</v>
      </c>
      <c r="P15" s="281">
        <v>0</v>
      </c>
      <c r="Q15" s="281">
        <v>0</v>
      </c>
      <c r="R15" s="281">
        <v>0</v>
      </c>
      <c r="S15" s="276" t="s">
        <v>1530</v>
      </c>
      <c r="T15" s="275">
        <f t="shared" ref="T15:T60" si="0">SUM(G15:R15)</f>
        <v>8190</v>
      </c>
      <c r="U15" s="293">
        <v>750</v>
      </c>
      <c r="V15" s="299">
        <f t="shared" ref="V15:V60" si="1">T15*U15</f>
        <v>6142500</v>
      </c>
      <c r="W15" s="299">
        <f t="shared" ref="W15:W63" si="2">V15*10%</f>
        <v>614250</v>
      </c>
      <c r="X15" s="296">
        <f t="shared" ref="X15:X63" si="3">V15+W15</f>
        <v>6756750</v>
      </c>
      <c r="Y15" s="330"/>
    </row>
    <row r="16" spans="1:25" ht="38.25" x14ac:dyDescent="0.25">
      <c r="A16" s="277">
        <v>440</v>
      </c>
      <c r="B16" s="276" t="s">
        <v>1090</v>
      </c>
      <c r="C16" s="275" t="s">
        <v>1533</v>
      </c>
      <c r="D16" s="285" t="s">
        <v>1534</v>
      </c>
      <c r="E16" s="285" t="s">
        <v>1535</v>
      </c>
      <c r="F16" s="280" t="s">
        <v>1536</v>
      </c>
      <c r="G16" s="289">
        <v>5000</v>
      </c>
      <c r="H16" s="289">
        <v>250</v>
      </c>
      <c r="I16" s="289">
        <v>300</v>
      </c>
      <c r="J16" s="289">
        <v>300</v>
      </c>
      <c r="K16" s="289">
        <v>300</v>
      </c>
      <c r="L16" s="289">
        <v>650</v>
      </c>
      <c r="M16" s="289">
        <v>800</v>
      </c>
      <c r="N16" s="289">
        <v>500</v>
      </c>
      <c r="O16" s="289">
        <v>50</v>
      </c>
      <c r="P16" s="281">
        <v>0</v>
      </c>
      <c r="Q16" s="281">
        <v>0</v>
      </c>
      <c r="R16" s="281">
        <v>0</v>
      </c>
      <c r="S16" s="276" t="s">
        <v>1530</v>
      </c>
      <c r="T16" s="275">
        <f t="shared" si="0"/>
        <v>8150</v>
      </c>
      <c r="U16" s="293">
        <v>650</v>
      </c>
      <c r="V16" s="299">
        <f t="shared" si="1"/>
        <v>5297500</v>
      </c>
      <c r="W16" s="299">
        <f t="shared" si="2"/>
        <v>529750</v>
      </c>
      <c r="X16" s="296">
        <f t="shared" si="3"/>
        <v>5827250</v>
      </c>
      <c r="Y16" s="330"/>
    </row>
    <row r="17" spans="1:28" ht="38.25" x14ac:dyDescent="0.25">
      <c r="A17" s="277">
        <v>441</v>
      </c>
      <c r="B17" s="276" t="s">
        <v>1090</v>
      </c>
      <c r="C17" s="275" t="s">
        <v>1537</v>
      </c>
      <c r="D17" s="285" t="s">
        <v>1538</v>
      </c>
      <c r="E17" s="285" t="s">
        <v>1539</v>
      </c>
      <c r="F17" s="280" t="s">
        <v>1540</v>
      </c>
      <c r="G17" s="289">
        <v>5000</v>
      </c>
      <c r="H17" s="289">
        <v>250</v>
      </c>
      <c r="I17" s="289">
        <v>100</v>
      </c>
      <c r="J17" s="289">
        <v>300</v>
      </c>
      <c r="K17" s="289">
        <v>300</v>
      </c>
      <c r="L17" s="289">
        <v>650</v>
      </c>
      <c r="M17" s="289">
        <v>800</v>
      </c>
      <c r="N17" s="289">
        <v>600</v>
      </c>
      <c r="O17" s="289">
        <v>100</v>
      </c>
      <c r="P17" s="281">
        <v>0</v>
      </c>
      <c r="Q17" s="281">
        <v>0</v>
      </c>
      <c r="R17" s="281">
        <v>0</v>
      </c>
      <c r="S17" s="279" t="s">
        <v>1530</v>
      </c>
      <c r="T17" s="275">
        <f t="shared" si="0"/>
        <v>8100</v>
      </c>
      <c r="U17" s="294">
        <v>1200</v>
      </c>
      <c r="V17" s="299">
        <f t="shared" si="1"/>
        <v>9720000</v>
      </c>
      <c r="W17" s="299">
        <f t="shared" si="2"/>
        <v>972000</v>
      </c>
      <c r="X17" s="296">
        <f t="shared" si="3"/>
        <v>10692000</v>
      </c>
      <c r="Y17" s="330"/>
    </row>
    <row r="18" spans="1:28" ht="25.5" x14ac:dyDescent="0.25">
      <c r="A18" s="277">
        <v>442</v>
      </c>
      <c r="B18" s="276" t="s">
        <v>1090</v>
      </c>
      <c r="C18" s="275" t="s">
        <v>1541</v>
      </c>
      <c r="D18" s="285" t="s">
        <v>1542</v>
      </c>
      <c r="E18" s="285" t="s">
        <v>1543</v>
      </c>
      <c r="F18" s="278" t="s">
        <v>1536</v>
      </c>
      <c r="G18" s="289">
        <v>5000</v>
      </c>
      <c r="H18" s="290">
        <v>100</v>
      </c>
      <c r="I18" s="290">
        <v>250</v>
      </c>
      <c r="J18" s="290">
        <v>300</v>
      </c>
      <c r="K18" s="290">
        <v>300</v>
      </c>
      <c r="L18" s="290">
        <v>550</v>
      </c>
      <c r="M18" s="289">
        <v>800</v>
      </c>
      <c r="N18" s="289">
        <v>400</v>
      </c>
      <c r="O18" s="290">
        <v>1600</v>
      </c>
      <c r="P18" s="281">
        <v>0</v>
      </c>
      <c r="Q18" s="281">
        <v>0</v>
      </c>
      <c r="R18" s="281">
        <v>0</v>
      </c>
      <c r="S18" s="276" t="s">
        <v>1530</v>
      </c>
      <c r="T18" s="275">
        <f t="shared" si="0"/>
        <v>9300</v>
      </c>
      <c r="U18" s="293">
        <v>4000</v>
      </c>
      <c r="V18" s="299">
        <f t="shared" si="1"/>
        <v>37200000</v>
      </c>
      <c r="W18" s="299">
        <f t="shared" si="2"/>
        <v>3720000</v>
      </c>
      <c r="X18" s="296">
        <f t="shared" si="3"/>
        <v>40920000</v>
      </c>
      <c r="Y18" s="330"/>
    </row>
    <row r="19" spans="1:28" ht="38.25" x14ac:dyDescent="0.25">
      <c r="A19" s="277">
        <v>443</v>
      </c>
      <c r="B19" s="276" t="s">
        <v>1090</v>
      </c>
      <c r="C19" s="275" t="s">
        <v>1544</v>
      </c>
      <c r="D19" s="285" t="s">
        <v>1545</v>
      </c>
      <c r="E19" s="285" t="s">
        <v>1546</v>
      </c>
      <c r="F19" s="278" t="s">
        <v>1536</v>
      </c>
      <c r="G19" s="289">
        <v>5000</v>
      </c>
      <c r="H19" s="289">
        <v>150</v>
      </c>
      <c r="I19" s="289">
        <v>300</v>
      </c>
      <c r="J19" s="289">
        <v>300</v>
      </c>
      <c r="K19" s="289">
        <v>300</v>
      </c>
      <c r="L19" s="289">
        <v>550</v>
      </c>
      <c r="M19" s="289">
        <v>800</v>
      </c>
      <c r="N19" s="289">
        <v>400</v>
      </c>
      <c r="O19" s="289">
        <v>500</v>
      </c>
      <c r="P19" s="281">
        <v>0</v>
      </c>
      <c r="Q19" s="281">
        <v>0</v>
      </c>
      <c r="R19" s="281">
        <v>0</v>
      </c>
      <c r="S19" s="276" t="s">
        <v>1530</v>
      </c>
      <c r="T19" s="275">
        <f t="shared" si="0"/>
        <v>8300</v>
      </c>
      <c r="U19" s="293">
        <v>3800</v>
      </c>
      <c r="V19" s="299">
        <f t="shared" si="1"/>
        <v>31540000</v>
      </c>
      <c r="W19" s="299">
        <f t="shared" si="2"/>
        <v>3154000</v>
      </c>
      <c r="X19" s="296">
        <f t="shared" si="3"/>
        <v>34694000</v>
      </c>
      <c r="Y19" s="330"/>
    </row>
    <row r="20" spans="1:28" s="323" customFormat="1" ht="25.5" x14ac:dyDescent="0.25">
      <c r="A20" s="314">
        <v>444</v>
      </c>
      <c r="B20" s="315" t="s">
        <v>1090</v>
      </c>
      <c r="C20" s="316" t="s">
        <v>1547</v>
      </c>
      <c r="D20" s="317" t="s">
        <v>1548</v>
      </c>
      <c r="E20" s="317" t="s">
        <v>1549</v>
      </c>
      <c r="F20" s="318" t="s">
        <v>1550</v>
      </c>
      <c r="G20" s="319">
        <v>1000</v>
      </c>
      <c r="H20" s="319">
        <v>300</v>
      </c>
      <c r="I20" s="319">
        <v>400</v>
      </c>
      <c r="J20" s="319">
        <v>300</v>
      </c>
      <c r="K20" s="319">
        <v>300</v>
      </c>
      <c r="L20" s="319">
        <v>250</v>
      </c>
      <c r="M20" s="319">
        <v>800</v>
      </c>
      <c r="N20" s="319">
        <v>600</v>
      </c>
      <c r="O20" s="319" t="s">
        <v>1707</v>
      </c>
      <c r="P20" s="315">
        <v>0</v>
      </c>
      <c r="Q20" s="315">
        <v>0</v>
      </c>
      <c r="R20" s="315">
        <v>0</v>
      </c>
      <c r="S20" s="315" t="s">
        <v>1530</v>
      </c>
      <c r="T20" s="316">
        <f t="shared" si="0"/>
        <v>3950</v>
      </c>
      <c r="U20" s="320">
        <v>1500</v>
      </c>
      <c r="V20" s="321">
        <f t="shared" si="1"/>
        <v>5925000</v>
      </c>
      <c r="W20" s="321">
        <f t="shared" si="2"/>
        <v>592500</v>
      </c>
      <c r="X20" s="322">
        <f t="shared" si="3"/>
        <v>6517500</v>
      </c>
      <c r="Y20" s="332">
        <v>240</v>
      </c>
      <c r="Z20" s="328">
        <f>240*U20</f>
        <v>360000</v>
      </c>
      <c r="AA20" s="328">
        <f>Z20/10</f>
        <v>36000</v>
      </c>
      <c r="AB20" s="328">
        <f>Z20+AA20</f>
        <v>396000</v>
      </c>
    </row>
    <row r="21" spans="1:28" s="323" customFormat="1" ht="51" x14ac:dyDescent="0.25">
      <c r="A21" s="314">
        <v>445</v>
      </c>
      <c r="B21" s="315" t="s">
        <v>1090</v>
      </c>
      <c r="C21" s="316" t="s">
        <v>1551</v>
      </c>
      <c r="D21" s="317" t="s">
        <v>1552</v>
      </c>
      <c r="E21" s="317" t="s">
        <v>1553</v>
      </c>
      <c r="F21" s="324" t="s">
        <v>1550</v>
      </c>
      <c r="G21" s="319">
        <v>1000</v>
      </c>
      <c r="H21" s="319">
        <v>400</v>
      </c>
      <c r="I21" s="319">
        <v>100</v>
      </c>
      <c r="J21" s="319">
        <v>900</v>
      </c>
      <c r="K21" s="319">
        <v>300</v>
      </c>
      <c r="L21" s="319">
        <v>250</v>
      </c>
      <c r="M21" s="319">
        <v>800</v>
      </c>
      <c r="N21" s="319">
        <v>400</v>
      </c>
      <c r="O21" s="319" t="s">
        <v>1708</v>
      </c>
      <c r="P21" s="315">
        <v>0</v>
      </c>
      <c r="Q21" s="315">
        <v>0</v>
      </c>
      <c r="R21" s="315">
        <v>0</v>
      </c>
      <c r="S21" s="315" t="s">
        <v>1162</v>
      </c>
      <c r="T21" s="316">
        <f t="shared" si="0"/>
        <v>4150</v>
      </c>
      <c r="U21" s="320">
        <v>1000</v>
      </c>
      <c r="V21" s="321">
        <f t="shared" si="1"/>
        <v>4150000</v>
      </c>
      <c r="W21" s="321">
        <f t="shared" si="2"/>
        <v>415000</v>
      </c>
      <c r="X21" s="322">
        <f t="shared" si="3"/>
        <v>4565000</v>
      </c>
      <c r="Y21" s="332">
        <v>800</v>
      </c>
      <c r="Z21" s="328">
        <f>800*U21</f>
        <v>800000</v>
      </c>
      <c r="AA21" s="328">
        <f>Z21/10</f>
        <v>80000</v>
      </c>
      <c r="AB21" s="328">
        <f>Z21+AA21</f>
        <v>880000</v>
      </c>
    </row>
    <row r="22" spans="1:28" s="323" customFormat="1" ht="51" x14ac:dyDescent="0.25">
      <c r="A22" s="314">
        <v>446</v>
      </c>
      <c r="B22" s="315" t="s">
        <v>1090</v>
      </c>
      <c r="C22" s="316" t="s">
        <v>1554</v>
      </c>
      <c r="D22" s="317" t="s">
        <v>1555</v>
      </c>
      <c r="E22" s="317" t="s">
        <v>1556</v>
      </c>
      <c r="F22" s="324" t="s">
        <v>1557</v>
      </c>
      <c r="G22" s="319">
        <v>5000</v>
      </c>
      <c r="H22" s="319">
        <v>1000</v>
      </c>
      <c r="I22" s="319">
        <v>700</v>
      </c>
      <c r="J22" s="319">
        <v>600</v>
      </c>
      <c r="K22" s="319">
        <v>300</v>
      </c>
      <c r="L22" s="319">
        <v>1100</v>
      </c>
      <c r="M22" s="319">
        <v>800</v>
      </c>
      <c r="N22" s="319">
        <v>1600</v>
      </c>
      <c r="O22" s="319" t="s">
        <v>1709</v>
      </c>
      <c r="P22" s="315">
        <v>0</v>
      </c>
      <c r="Q22" s="315">
        <v>0</v>
      </c>
      <c r="R22" s="315">
        <v>0</v>
      </c>
      <c r="S22" s="325" t="s">
        <v>1558</v>
      </c>
      <c r="T22" s="316">
        <f t="shared" si="0"/>
        <v>11100</v>
      </c>
      <c r="U22" s="320">
        <v>2000</v>
      </c>
      <c r="V22" s="321">
        <f t="shared" si="1"/>
        <v>22200000</v>
      </c>
      <c r="W22" s="321">
        <f t="shared" si="2"/>
        <v>2220000</v>
      </c>
      <c r="X22" s="322">
        <f t="shared" si="3"/>
        <v>24420000</v>
      </c>
      <c r="Y22" s="332">
        <v>2000</v>
      </c>
      <c r="Z22" s="328">
        <f>2000*U22</f>
        <v>4000000</v>
      </c>
      <c r="AA22" s="328">
        <f>Z22/10</f>
        <v>400000</v>
      </c>
      <c r="AB22" s="328">
        <f>Z22+AA22</f>
        <v>4400000</v>
      </c>
    </row>
    <row r="23" spans="1:28" s="323" customFormat="1" ht="38.25" x14ac:dyDescent="0.25">
      <c r="A23" s="314">
        <v>447</v>
      </c>
      <c r="B23" s="315" t="s">
        <v>1090</v>
      </c>
      <c r="C23" s="316" t="s">
        <v>1559</v>
      </c>
      <c r="D23" s="317" t="s">
        <v>1560</v>
      </c>
      <c r="E23" s="317" t="s">
        <v>1561</v>
      </c>
      <c r="F23" s="324" t="s">
        <v>1557</v>
      </c>
      <c r="G23" s="319">
        <v>5000</v>
      </c>
      <c r="H23" s="326">
        <v>600</v>
      </c>
      <c r="I23" s="326">
        <v>700</v>
      </c>
      <c r="J23" s="326">
        <v>600</v>
      </c>
      <c r="K23" s="326">
        <v>300</v>
      </c>
      <c r="L23" s="326">
        <v>1100</v>
      </c>
      <c r="M23" s="326">
        <v>800</v>
      </c>
      <c r="N23" s="326">
        <v>1600</v>
      </c>
      <c r="O23" s="326" t="s">
        <v>1709</v>
      </c>
      <c r="P23" s="315">
        <v>0</v>
      </c>
      <c r="Q23" s="315">
        <v>0</v>
      </c>
      <c r="R23" s="315">
        <v>0</v>
      </c>
      <c r="S23" s="325" t="s">
        <v>1558</v>
      </c>
      <c r="T23" s="316">
        <f t="shared" si="0"/>
        <v>10700</v>
      </c>
      <c r="U23" s="320">
        <v>2000</v>
      </c>
      <c r="V23" s="321">
        <f t="shared" si="1"/>
        <v>21400000</v>
      </c>
      <c r="W23" s="321">
        <f t="shared" si="2"/>
        <v>2140000</v>
      </c>
      <c r="X23" s="322">
        <f t="shared" si="3"/>
        <v>23540000</v>
      </c>
      <c r="Y23" s="332">
        <v>2000</v>
      </c>
      <c r="Z23" s="328">
        <f>2000*U23</f>
        <v>4000000</v>
      </c>
      <c r="AA23" s="328">
        <f>Z23/10</f>
        <v>400000</v>
      </c>
      <c r="AB23" s="328">
        <f>Z23+AA23</f>
        <v>4400000</v>
      </c>
    </row>
    <row r="24" spans="1:28" ht="38.25" x14ac:dyDescent="0.25">
      <c r="A24" s="277">
        <v>448</v>
      </c>
      <c r="B24" s="276" t="s">
        <v>1090</v>
      </c>
      <c r="C24" s="275" t="s">
        <v>1562</v>
      </c>
      <c r="D24" s="285" t="s">
        <v>1563</v>
      </c>
      <c r="E24" s="285" t="s">
        <v>1564</v>
      </c>
      <c r="F24" s="280" t="s">
        <v>1565</v>
      </c>
      <c r="G24" s="289">
        <v>500</v>
      </c>
      <c r="H24" s="289">
        <v>600</v>
      </c>
      <c r="I24" s="289">
        <v>300</v>
      </c>
      <c r="J24" s="289">
        <v>300</v>
      </c>
      <c r="K24" s="289">
        <v>300</v>
      </c>
      <c r="L24" s="289">
        <v>420</v>
      </c>
      <c r="M24" s="289">
        <v>800</v>
      </c>
      <c r="N24" s="289">
        <v>800</v>
      </c>
      <c r="O24" s="289">
        <v>200</v>
      </c>
      <c r="P24" s="281">
        <v>0</v>
      </c>
      <c r="Q24" s="281">
        <v>0</v>
      </c>
      <c r="R24" s="281">
        <v>0</v>
      </c>
      <c r="S24" s="279" t="s">
        <v>1558</v>
      </c>
      <c r="T24" s="275">
        <f t="shared" si="0"/>
        <v>4220</v>
      </c>
      <c r="U24" s="293">
        <v>2600</v>
      </c>
      <c r="V24" s="299">
        <f t="shared" si="1"/>
        <v>10972000</v>
      </c>
      <c r="W24" s="299">
        <f t="shared" si="2"/>
        <v>1097200</v>
      </c>
      <c r="X24" s="296">
        <f t="shared" si="3"/>
        <v>12069200</v>
      </c>
      <c r="Y24" s="330"/>
    </row>
    <row r="25" spans="1:28" ht="38.25" x14ac:dyDescent="0.25">
      <c r="A25" s="277">
        <v>449</v>
      </c>
      <c r="B25" s="276" t="s">
        <v>1090</v>
      </c>
      <c r="C25" s="275" t="s">
        <v>1566</v>
      </c>
      <c r="D25" s="285" t="s">
        <v>1567</v>
      </c>
      <c r="E25" s="285" t="s">
        <v>1568</v>
      </c>
      <c r="F25" s="278" t="s">
        <v>1569</v>
      </c>
      <c r="G25" s="289">
        <v>1000</v>
      </c>
      <c r="H25" s="290">
        <v>600</v>
      </c>
      <c r="I25" s="290">
        <v>200</v>
      </c>
      <c r="J25" s="290">
        <v>300</v>
      </c>
      <c r="K25" s="290">
        <v>300</v>
      </c>
      <c r="L25" s="290">
        <v>530</v>
      </c>
      <c r="M25" s="290">
        <v>800</v>
      </c>
      <c r="N25" s="290">
        <v>500</v>
      </c>
      <c r="O25" s="290">
        <v>200</v>
      </c>
      <c r="P25" s="281">
        <v>0</v>
      </c>
      <c r="Q25" s="281">
        <v>0</v>
      </c>
      <c r="R25" s="281">
        <v>0</v>
      </c>
      <c r="S25" s="276" t="s">
        <v>1530</v>
      </c>
      <c r="T25" s="275">
        <f t="shared" si="0"/>
        <v>4430</v>
      </c>
      <c r="U25" s="293">
        <v>350</v>
      </c>
      <c r="V25" s="299">
        <f t="shared" si="1"/>
        <v>1550500</v>
      </c>
      <c r="W25" s="299">
        <f t="shared" si="2"/>
        <v>155050</v>
      </c>
      <c r="X25" s="296">
        <f t="shared" si="3"/>
        <v>1705550</v>
      </c>
      <c r="Y25" s="330"/>
    </row>
    <row r="26" spans="1:28" ht="25.5" x14ac:dyDescent="0.25">
      <c r="A26" s="277">
        <v>450</v>
      </c>
      <c r="B26" s="276" t="s">
        <v>1090</v>
      </c>
      <c r="C26" s="275" t="s">
        <v>1570</v>
      </c>
      <c r="D26" s="285" t="s">
        <v>1571</v>
      </c>
      <c r="E26" s="285" t="s">
        <v>1572</v>
      </c>
      <c r="F26" s="278" t="s">
        <v>1569</v>
      </c>
      <c r="G26" s="289">
        <v>1000</v>
      </c>
      <c r="H26" s="290">
        <v>500</v>
      </c>
      <c r="I26" s="290">
        <v>200</v>
      </c>
      <c r="J26" s="290">
        <v>300</v>
      </c>
      <c r="K26" s="290">
        <v>300</v>
      </c>
      <c r="L26" s="290">
        <v>530</v>
      </c>
      <c r="M26" s="290">
        <v>800</v>
      </c>
      <c r="N26" s="290">
        <v>600</v>
      </c>
      <c r="O26" s="290">
        <v>30</v>
      </c>
      <c r="P26" s="281">
        <v>0</v>
      </c>
      <c r="Q26" s="281">
        <v>0</v>
      </c>
      <c r="R26" s="281">
        <v>0</v>
      </c>
      <c r="S26" s="276" t="s">
        <v>1530</v>
      </c>
      <c r="T26" s="275">
        <f t="shared" si="0"/>
        <v>4260</v>
      </c>
      <c r="U26" s="293">
        <v>350</v>
      </c>
      <c r="V26" s="299">
        <f t="shared" si="1"/>
        <v>1491000</v>
      </c>
      <c r="W26" s="299">
        <f t="shared" si="2"/>
        <v>149100</v>
      </c>
      <c r="X26" s="296">
        <f t="shared" si="3"/>
        <v>1640100</v>
      </c>
      <c r="Y26" s="330"/>
    </row>
    <row r="27" spans="1:28" ht="25.5" x14ac:dyDescent="0.25">
      <c r="A27" s="277">
        <v>451</v>
      </c>
      <c r="B27" s="276" t="s">
        <v>1090</v>
      </c>
      <c r="C27" s="275" t="s">
        <v>1573</v>
      </c>
      <c r="D27" s="285" t="s">
        <v>1574</v>
      </c>
      <c r="E27" s="285" t="s">
        <v>1575</v>
      </c>
      <c r="F27" s="278" t="s">
        <v>1569</v>
      </c>
      <c r="G27" s="289">
        <v>1000</v>
      </c>
      <c r="H27" s="290">
        <v>500</v>
      </c>
      <c r="I27" s="290">
        <v>200</v>
      </c>
      <c r="J27" s="290">
        <v>300</v>
      </c>
      <c r="K27" s="290">
        <v>300</v>
      </c>
      <c r="L27" s="290">
        <v>530</v>
      </c>
      <c r="M27" s="290">
        <v>800</v>
      </c>
      <c r="N27" s="290">
        <v>400</v>
      </c>
      <c r="O27" s="290">
        <v>30</v>
      </c>
      <c r="P27" s="281">
        <v>0</v>
      </c>
      <c r="Q27" s="281">
        <v>0</v>
      </c>
      <c r="R27" s="281">
        <v>0</v>
      </c>
      <c r="S27" s="276" t="s">
        <v>1530</v>
      </c>
      <c r="T27" s="275">
        <f t="shared" si="0"/>
        <v>4060</v>
      </c>
      <c r="U27" s="293">
        <v>450</v>
      </c>
      <c r="V27" s="299">
        <f t="shared" si="1"/>
        <v>1827000</v>
      </c>
      <c r="W27" s="299">
        <f t="shared" si="2"/>
        <v>182700</v>
      </c>
      <c r="X27" s="296">
        <f t="shared" si="3"/>
        <v>2009700</v>
      </c>
      <c r="Y27" s="330"/>
    </row>
    <row r="28" spans="1:28" ht="38.25" x14ac:dyDescent="0.25">
      <c r="A28" s="277">
        <v>452</v>
      </c>
      <c r="B28" s="276" t="s">
        <v>1090</v>
      </c>
      <c r="C28" s="275" t="s">
        <v>1576</v>
      </c>
      <c r="D28" s="285" t="s">
        <v>1577</v>
      </c>
      <c r="E28" s="285" t="s">
        <v>1578</v>
      </c>
      <c r="F28" s="278" t="s">
        <v>1579</v>
      </c>
      <c r="G28" s="289">
        <v>1000</v>
      </c>
      <c r="H28" s="290">
        <v>400</v>
      </c>
      <c r="I28" s="290">
        <v>300</v>
      </c>
      <c r="J28" s="290">
        <v>300</v>
      </c>
      <c r="K28" s="290">
        <v>300</v>
      </c>
      <c r="L28" s="290">
        <v>530</v>
      </c>
      <c r="M28" s="290">
        <v>800</v>
      </c>
      <c r="N28" s="290">
        <v>600</v>
      </c>
      <c r="O28" s="290">
        <v>30</v>
      </c>
      <c r="P28" s="281">
        <v>0</v>
      </c>
      <c r="Q28" s="281">
        <v>0</v>
      </c>
      <c r="R28" s="281">
        <v>0</v>
      </c>
      <c r="S28" s="276" t="s">
        <v>1530</v>
      </c>
      <c r="T28" s="275">
        <f t="shared" si="0"/>
        <v>4260</v>
      </c>
      <c r="U28" s="293">
        <v>2000</v>
      </c>
      <c r="V28" s="299">
        <f t="shared" si="1"/>
        <v>8520000</v>
      </c>
      <c r="W28" s="299">
        <f t="shared" si="2"/>
        <v>852000</v>
      </c>
      <c r="X28" s="296">
        <f t="shared" si="3"/>
        <v>9372000</v>
      </c>
      <c r="Y28" s="330"/>
    </row>
    <row r="29" spans="1:28" ht="25.5" x14ac:dyDescent="0.25">
      <c r="A29" s="277">
        <v>453</v>
      </c>
      <c r="B29" s="276" t="s">
        <v>1090</v>
      </c>
      <c r="C29" s="275" t="s">
        <v>1580</v>
      </c>
      <c r="D29" s="285" t="s">
        <v>1581</v>
      </c>
      <c r="E29" s="285" t="s">
        <v>1582</v>
      </c>
      <c r="F29" s="278" t="s">
        <v>1579</v>
      </c>
      <c r="G29" s="289">
        <v>1000</v>
      </c>
      <c r="H29" s="290">
        <v>600</v>
      </c>
      <c r="I29" s="290">
        <v>200</v>
      </c>
      <c r="J29" s="290">
        <v>300</v>
      </c>
      <c r="K29" s="290">
        <v>300</v>
      </c>
      <c r="L29" s="290">
        <v>540</v>
      </c>
      <c r="M29" s="290">
        <v>800</v>
      </c>
      <c r="N29" s="290">
        <v>360</v>
      </c>
      <c r="O29" s="290">
        <v>30</v>
      </c>
      <c r="P29" s="281">
        <v>0</v>
      </c>
      <c r="Q29" s="281">
        <v>0</v>
      </c>
      <c r="R29" s="281">
        <v>0</v>
      </c>
      <c r="S29" s="276" t="s">
        <v>1530</v>
      </c>
      <c r="T29" s="275">
        <f t="shared" si="0"/>
        <v>4130</v>
      </c>
      <c r="U29" s="293">
        <v>2000</v>
      </c>
      <c r="V29" s="299">
        <f t="shared" si="1"/>
        <v>8260000</v>
      </c>
      <c r="W29" s="299">
        <f t="shared" si="2"/>
        <v>826000</v>
      </c>
      <c r="X29" s="296">
        <f t="shared" si="3"/>
        <v>9086000</v>
      </c>
      <c r="Y29" s="330"/>
    </row>
    <row r="30" spans="1:28" ht="38.25" x14ac:dyDescent="0.25">
      <c r="A30" s="277">
        <v>454</v>
      </c>
      <c r="B30" s="276" t="s">
        <v>1090</v>
      </c>
      <c r="C30" s="275" t="s">
        <v>1583</v>
      </c>
      <c r="D30" s="285" t="s">
        <v>1584</v>
      </c>
      <c r="E30" s="285" t="s">
        <v>1585</v>
      </c>
      <c r="F30" s="280" t="s">
        <v>1586</v>
      </c>
      <c r="G30" s="289">
        <v>1000</v>
      </c>
      <c r="H30" s="289">
        <v>600</v>
      </c>
      <c r="I30" s="289">
        <v>250</v>
      </c>
      <c r="J30" s="289">
        <v>300</v>
      </c>
      <c r="K30" s="289">
        <v>300</v>
      </c>
      <c r="L30" s="289">
        <v>540</v>
      </c>
      <c r="M30" s="289">
        <v>800</v>
      </c>
      <c r="N30" s="289">
        <v>420</v>
      </c>
      <c r="O30" s="289">
        <v>100</v>
      </c>
      <c r="P30" s="281">
        <v>0</v>
      </c>
      <c r="Q30" s="281">
        <v>0</v>
      </c>
      <c r="R30" s="281">
        <v>0</v>
      </c>
      <c r="S30" s="279" t="s">
        <v>1530</v>
      </c>
      <c r="T30" s="275">
        <f t="shared" si="0"/>
        <v>4310</v>
      </c>
      <c r="U30" s="293">
        <v>1500</v>
      </c>
      <c r="V30" s="299">
        <f t="shared" si="1"/>
        <v>6465000</v>
      </c>
      <c r="W30" s="299">
        <f t="shared" si="2"/>
        <v>646500</v>
      </c>
      <c r="X30" s="296">
        <f t="shared" si="3"/>
        <v>7111500</v>
      </c>
      <c r="Y30" s="330"/>
    </row>
    <row r="31" spans="1:28" ht="38.25" x14ac:dyDescent="0.25">
      <c r="A31" s="277">
        <v>455</v>
      </c>
      <c r="B31" s="276" t="s">
        <v>1090</v>
      </c>
      <c r="C31" s="275" t="s">
        <v>1587</v>
      </c>
      <c r="D31" s="285" t="s">
        <v>1588</v>
      </c>
      <c r="E31" s="285" t="s">
        <v>1589</v>
      </c>
      <c r="F31" s="278" t="s">
        <v>1586</v>
      </c>
      <c r="G31" s="289">
        <v>500</v>
      </c>
      <c r="H31" s="290">
        <v>300</v>
      </c>
      <c r="I31" s="290">
        <v>250</v>
      </c>
      <c r="J31" s="290">
        <v>300</v>
      </c>
      <c r="K31" s="290">
        <v>300</v>
      </c>
      <c r="L31" s="290">
        <v>540</v>
      </c>
      <c r="M31" s="290">
        <v>800</v>
      </c>
      <c r="N31" s="290">
        <v>420</v>
      </c>
      <c r="O31" s="290">
        <v>150</v>
      </c>
      <c r="P31" s="281">
        <v>0</v>
      </c>
      <c r="Q31" s="281">
        <v>0</v>
      </c>
      <c r="R31" s="281">
        <v>0</v>
      </c>
      <c r="S31" s="276" t="s">
        <v>1530</v>
      </c>
      <c r="T31" s="275">
        <f t="shared" si="0"/>
        <v>3560</v>
      </c>
      <c r="U31" s="293">
        <v>1500</v>
      </c>
      <c r="V31" s="299">
        <f t="shared" si="1"/>
        <v>5340000</v>
      </c>
      <c r="W31" s="299">
        <f t="shared" si="2"/>
        <v>534000</v>
      </c>
      <c r="X31" s="296">
        <f t="shared" si="3"/>
        <v>5874000</v>
      </c>
      <c r="Y31" s="330"/>
    </row>
    <row r="32" spans="1:28" ht="51" x14ac:dyDescent="0.25">
      <c r="A32" s="277">
        <v>456</v>
      </c>
      <c r="B32" s="276" t="s">
        <v>1090</v>
      </c>
      <c r="C32" s="275" t="s">
        <v>1590</v>
      </c>
      <c r="D32" s="285" t="s">
        <v>1591</v>
      </c>
      <c r="E32" s="285" t="s">
        <v>1592</v>
      </c>
      <c r="F32" s="278" t="s">
        <v>1586</v>
      </c>
      <c r="G32" s="289">
        <v>500</v>
      </c>
      <c r="H32" s="290">
        <v>400</v>
      </c>
      <c r="I32" s="290">
        <v>300</v>
      </c>
      <c r="J32" s="290">
        <v>300</v>
      </c>
      <c r="K32" s="290">
        <v>300</v>
      </c>
      <c r="L32" s="290">
        <v>540</v>
      </c>
      <c r="M32" s="290">
        <v>1000</v>
      </c>
      <c r="N32" s="290">
        <v>420</v>
      </c>
      <c r="O32" s="290">
        <v>60</v>
      </c>
      <c r="P32" s="281">
        <v>0</v>
      </c>
      <c r="Q32" s="281">
        <v>0</v>
      </c>
      <c r="R32" s="281">
        <v>0</v>
      </c>
      <c r="S32" s="276" t="s">
        <v>1530</v>
      </c>
      <c r="T32" s="275">
        <f t="shared" si="0"/>
        <v>3820</v>
      </c>
      <c r="U32" s="293">
        <v>700</v>
      </c>
      <c r="V32" s="299">
        <f t="shared" si="1"/>
        <v>2674000</v>
      </c>
      <c r="W32" s="299">
        <f t="shared" si="2"/>
        <v>267400</v>
      </c>
      <c r="X32" s="296">
        <f t="shared" si="3"/>
        <v>2941400</v>
      </c>
      <c r="Y32" s="330"/>
    </row>
    <row r="33" spans="1:28" ht="38.25" x14ac:dyDescent="0.25">
      <c r="A33" s="277">
        <v>457</v>
      </c>
      <c r="B33" s="276" t="s">
        <v>1090</v>
      </c>
      <c r="C33" s="275" t="s">
        <v>1593</v>
      </c>
      <c r="D33" s="285" t="s">
        <v>1594</v>
      </c>
      <c r="E33" s="285" t="s">
        <v>1595</v>
      </c>
      <c r="F33" s="278" t="s">
        <v>1586</v>
      </c>
      <c r="G33" s="289">
        <v>500</v>
      </c>
      <c r="H33" s="289">
        <v>400</v>
      </c>
      <c r="I33" s="289">
        <v>200</v>
      </c>
      <c r="J33" s="289">
        <v>300</v>
      </c>
      <c r="K33" s="289">
        <v>300</v>
      </c>
      <c r="L33" s="289">
        <v>550</v>
      </c>
      <c r="M33" s="289">
        <v>800</v>
      </c>
      <c r="N33" s="289">
        <v>240</v>
      </c>
      <c r="O33" s="289">
        <v>60</v>
      </c>
      <c r="P33" s="281">
        <v>0</v>
      </c>
      <c r="Q33" s="281">
        <v>0</v>
      </c>
      <c r="R33" s="281">
        <v>0</v>
      </c>
      <c r="S33" s="279" t="s">
        <v>1596</v>
      </c>
      <c r="T33" s="275">
        <f t="shared" si="0"/>
        <v>3350</v>
      </c>
      <c r="U33" s="293">
        <v>2500</v>
      </c>
      <c r="V33" s="299">
        <f t="shared" si="1"/>
        <v>8375000</v>
      </c>
      <c r="W33" s="299">
        <f t="shared" si="2"/>
        <v>837500</v>
      </c>
      <c r="X33" s="296">
        <f t="shared" si="3"/>
        <v>9212500</v>
      </c>
      <c r="Y33" s="330"/>
    </row>
    <row r="34" spans="1:28" s="323" customFormat="1" ht="25.5" x14ac:dyDescent="0.25">
      <c r="A34" s="314">
        <v>458</v>
      </c>
      <c r="B34" s="315" t="s">
        <v>1090</v>
      </c>
      <c r="C34" s="316" t="s">
        <v>1597</v>
      </c>
      <c r="D34" s="317" t="s">
        <v>1598</v>
      </c>
      <c r="E34" s="317" t="s">
        <v>1599</v>
      </c>
      <c r="F34" s="324" t="s">
        <v>1600</v>
      </c>
      <c r="G34" s="319">
        <v>1000</v>
      </c>
      <c r="H34" s="326">
        <v>2000</v>
      </c>
      <c r="I34" s="326">
        <v>50</v>
      </c>
      <c r="J34" s="326">
        <v>900</v>
      </c>
      <c r="K34" s="326">
        <v>300</v>
      </c>
      <c r="L34" s="326">
        <v>210</v>
      </c>
      <c r="M34" s="326">
        <v>800</v>
      </c>
      <c r="N34" s="326">
        <v>1000</v>
      </c>
      <c r="O34" s="326" t="s">
        <v>1709</v>
      </c>
      <c r="P34" s="315">
        <v>0</v>
      </c>
      <c r="Q34" s="315">
        <v>0</v>
      </c>
      <c r="R34" s="315">
        <v>0</v>
      </c>
      <c r="S34" s="315" t="s">
        <v>1596</v>
      </c>
      <c r="T34" s="316">
        <f t="shared" si="0"/>
        <v>6260</v>
      </c>
      <c r="U34" s="320">
        <v>300</v>
      </c>
      <c r="V34" s="321">
        <f t="shared" si="1"/>
        <v>1878000</v>
      </c>
      <c r="W34" s="321">
        <f t="shared" si="2"/>
        <v>187800</v>
      </c>
      <c r="X34" s="322">
        <f t="shared" si="3"/>
        <v>2065800</v>
      </c>
      <c r="Y34" s="332">
        <v>2000</v>
      </c>
      <c r="Z34" s="328">
        <f>2000*U34</f>
        <v>600000</v>
      </c>
      <c r="AA34" s="328">
        <f>Z34/10</f>
        <v>60000</v>
      </c>
      <c r="AB34" s="328">
        <f>Z34+AA34</f>
        <v>660000</v>
      </c>
    </row>
    <row r="35" spans="1:28" ht="38.25" x14ac:dyDescent="0.25">
      <c r="A35" s="277">
        <v>459</v>
      </c>
      <c r="B35" s="276" t="s">
        <v>1090</v>
      </c>
      <c r="C35" s="275" t="s">
        <v>1601</v>
      </c>
      <c r="D35" s="285" t="s">
        <v>1602</v>
      </c>
      <c r="E35" s="285" t="s">
        <v>1603</v>
      </c>
      <c r="F35" s="278" t="s">
        <v>1604</v>
      </c>
      <c r="G35" s="289">
        <v>500</v>
      </c>
      <c r="H35" s="290">
        <v>500</v>
      </c>
      <c r="I35" s="290">
        <v>50</v>
      </c>
      <c r="J35" s="290">
        <v>600</v>
      </c>
      <c r="K35" s="290">
        <v>300</v>
      </c>
      <c r="L35" s="290">
        <v>140</v>
      </c>
      <c r="M35" s="290">
        <v>800</v>
      </c>
      <c r="N35" s="290">
        <v>280</v>
      </c>
      <c r="O35" s="290">
        <v>10</v>
      </c>
      <c r="P35" s="281">
        <v>0</v>
      </c>
      <c r="Q35" s="281">
        <v>0</v>
      </c>
      <c r="R35" s="281">
        <v>0</v>
      </c>
      <c r="S35" s="276" t="s">
        <v>1596</v>
      </c>
      <c r="T35" s="275">
        <f t="shared" si="0"/>
        <v>3180</v>
      </c>
      <c r="U35" s="293">
        <v>1000</v>
      </c>
      <c r="V35" s="299">
        <f t="shared" si="1"/>
        <v>3180000</v>
      </c>
      <c r="W35" s="299">
        <f t="shared" si="2"/>
        <v>318000</v>
      </c>
      <c r="X35" s="296">
        <f t="shared" si="3"/>
        <v>3498000</v>
      </c>
      <c r="Y35" s="330"/>
    </row>
    <row r="36" spans="1:28" ht="25.5" x14ac:dyDescent="0.25">
      <c r="A36" s="277">
        <v>460</v>
      </c>
      <c r="B36" s="276" t="s">
        <v>1090</v>
      </c>
      <c r="C36" s="275" t="s">
        <v>1605</v>
      </c>
      <c r="D36" s="285" t="s">
        <v>1606</v>
      </c>
      <c r="E36" s="285" t="s">
        <v>1607</v>
      </c>
      <c r="F36" s="278" t="s">
        <v>1608</v>
      </c>
      <c r="G36" s="289">
        <v>500</v>
      </c>
      <c r="H36" s="290">
        <v>2000</v>
      </c>
      <c r="I36" s="290">
        <v>50</v>
      </c>
      <c r="J36" s="290">
        <v>600</v>
      </c>
      <c r="K36" s="290">
        <v>300</v>
      </c>
      <c r="L36" s="290">
        <v>130</v>
      </c>
      <c r="M36" s="290">
        <v>800</v>
      </c>
      <c r="N36" s="290">
        <v>2000</v>
      </c>
      <c r="O36" s="290">
        <v>10</v>
      </c>
      <c r="P36" s="281">
        <v>0</v>
      </c>
      <c r="Q36" s="281">
        <v>0</v>
      </c>
      <c r="R36" s="281">
        <v>0</v>
      </c>
      <c r="S36" s="276" t="s">
        <v>1609</v>
      </c>
      <c r="T36" s="275">
        <f t="shared" si="0"/>
        <v>6390</v>
      </c>
      <c r="U36" s="293">
        <v>800</v>
      </c>
      <c r="V36" s="299">
        <f t="shared" si="1"/>
        <v>5112000</v>
      </c>
      <c r="W36" s="299">
        <f t="shared" si="2"/>
        <v>511200</v>
      </c>
      <c r="X36" s="296">
        <f t="shared" si="3"/>
        <v>5623200</v>
      </c>
      <c r="Y36" s="330"/>
    </row>
    <row r="37" spans="1:28" ht="38.25" x14ac:dyDescent="0.25">
      <c r="A37" s="277">
        <v>461</v>
      </c>
      <c r="B37" s="276" t="s">
        <v>1090</v>
      </c>
      <c r="C37" s="275" t="s">
        <v>1610</v>
      </c>
      <c r="D37" s="285" t="s">
        <v>1611</v>
      </c>
      <c r="E37" s="285" t="s">
        <v>1612</v>
      </c>
      <c r="F37" s="278" t="s">
        <v>1579</v>
      </c>
      <c r="G37" s="289">
        <v>500</v>
      </c>
      <c r="H37" s="290">
        <v>500</v>
      </c>
      <c r="I37" s="290">
        <v>150</v>
      </c>
      <c r="J37" s="290">
        <v>300</v>
      </c>
      <c r="K37" s="290">
        <v>300</v>
      </c>
      <c r="L37" s="290">
        <v>230</v>
      </c>
      <c r="M37" s="290">
        <v>800</v>
      </c>
      <c r="N37" s="290">
        <v>360</v>
      </c>
      <c r="O37" s="290">
        <v>10</v>
      </c>
      <c r="P37" s="281">
        <v>0</v>
      </c>
      <c r="Q37" s="281">
        <v>0</v>
      </c>
      <c r="R37" s="281">
        <v>0</v>
      </c>
      <c r="S37" s="276" t="s">
        <v>1596</v>
      </c>
      <c r="T37" s="275">
        <f t="shared" si="0"/>
        <v>3150</v>
      </c>
      <c r="U37" s="293">
        <v>250</v>
      </c>
      <c r="V37" s="299">
        <f t="shared" si="1"/>
        <v>787500</v>
      </c>
      <c r="W37" s="299">
        <f t="shared" si="2"/>
        <v>78750</v>
      </c>
      <c r="X37" s="296">
        <f t="shared" si="3"/>
        <v>866250</v>
      </c>
      <c r="Y37" s="330"/>
    </row>
    <row r="38" spans="1:28" ht="38.25" x14ac:dyDescent="0.25">
      <c r="A38" s="277">
        <v>462</v>
      </c>
      <c r="B38" s="276" t="s">
        <v>1090</v>
      </c>
      <c r="C38" s="275" t="s">
        <v>1613</v>
      </c>
      <c r="D38" s="285" t="s">
        <v>1611</v>
      </c>
      <c r="E38" s="285" t="s">
        <v>1614</v>
      </c>
      <c r="F38" s="278" t="s">
        <v>1615</v>
      </c>
      <c r="G38" s="289">
        <v>500</v>
      </c>
      <c r="H38" s="290">
        <v>1500</v>
      </c>
      <c r="I38" s="290">
        <v>150</v>
      </c>
      <c r="J38" s="290">
        <v>300</v>
      </c>
      <c r="K38" s="290">
        <v>300</v>
      </c>
      <c r="L38" s="290">
        <v>240</v>
      </c>
      <c r="M38" s="290">
        <v>800</v>
      </c>
      <c r="N38" s="290">
        <v>360</v>
      </c>
      <c r="O38" s="290">
        <v>10</v>
      </c>
      <c r="P38" s="281">
        <v>0</v>
      </c>
      <c r="Q38" s="281">
        <v>0</v>
      </c>
      <c r="R38" s="281">
        <v>0</v>
      </c>
      <c r="S38" s="276" t="s">
        <v>1153</v>
      </c>
      <c r="T38" s="275">
        <f t="shared" si="0"/>
        <v>4160</v>
      </c>
      <c r="U38" s="293">
        <v>550</v>
      </c>
      <c r="V38" s="299">
        <f t="shared" si="1"/>
        <v>2288000</v>
      </c>
      <c r="W38" s="299">
        <f t="shared" si="2"/>
        <v>228800</v>
      </c>
      <c r="X38" s="296">
        <f t="shared" si="3"/>
        <v>2516800</v>
      </c>
      <c r="Y38" s="330"/>
    </row>
    <row r="39" spans="1:28" ht="38.25" x14ac:dyDescent="0.25">
      <c r="A39" s="277">
        <v>463</v>
      </c>
      <c r="B39" s="276" t="s">
        <v>1090</v>
      </c>
      <c r="C39" s="275" t="s">
        <v>1616</v>
      </c>
      <c r="D39" s="285" t="s">
        <v>1611</v>
      </c>
      <c r="E39" s="285" t="s">
        <v>1617</v>
      </c>
      <c r="F39" s="278" t="s">
        <v>1618</v>
      </c>
      <c r="G39" s="289">
        <v>500</v>
      </c>
      <c r="H39" s="290">
        <v>300</v>
      </c>
      <c r="I39" s="290">
        <v>150</v>
      </c>
      <c r="J39" s="290">
        <v>300</v>
      </c>
      <c r="K39" s="290">
        <v>300</v>
      </c>
      <c r="L39" s="290">
        <v>230</v>
      </c>
      <c r="M39" s="290">
        <v>800</v>
      </c>
      <c r="N39" s="290">
        <v>120</v>
      </c>
      <c r="O39" s="290">
        <v>10</v>
      </c>
      <c r="P39" s="281">
        <v>0</v>
      </c>
      <c r="Q39" s="281">
        <v>0</v>
      </c>
      <c r="R39" s="281">
        <v>0</v>
      </c>
      <c r="S39" s="276" t="s">
        <v>1153</v>
      </c>
      <c r="T39" s="275">
        <f t="shared" si="0"/>
        <v>2710</v>
      </c>
      <c r="U39" s="293">
        <v>1200</v>
      </c>
      <c r="V39" s="299">
        <f t="shared" si="1"/>
        <v>3252000</v>
      </c>
      <c r="W39" s="299">
        <f t="shared" si="2"/>
        <v>325200</v>
      </c>
      <c r="X39" s="296">
        <f t="shared" si="3"/>
        <v>3577200</v>
      </c>
      <c r="Y39" s="330"/>
    </row>
    <row r="40" spans="1:28" ht="38.25" x14ac:dyDescent="0.25">
      <c r="A40" s="277">
        <v>464</v>
      </c>
      <c r="B40" s="276" t="s">
        <v>1090</v>
      </c>
      <c r="C40" s="275" t="s">
        <v>1619</v>
      </c>
      <c r="D40" s="285" t="s">
        <v>1611</v>
      </c>
      <c r="E40" s="285" t="s">
        <v>1620</v>
      </c>
      <c r="F40" s="278" t="s">
        <v>1621</v>
      </c>
      <c r="G40" s="289">
        <v>500</v>
      </c>
      <c r="H40" s="290">
        <v>200</v>
      </c>
      <c r="I40" s="290">
        <v>150</v>
      </c>
      <c r="J40" s="290">
        <v>300</v>
      </c>
      <c r="K40" s="290">
        <v>300</v>
      </c>
      <c r="L40" s="290">
        <v>240</v>
      </c>
      <c r="M40" s="290">
        <v>800</v>
      </c>
      <c r="N40" s="290">
        <v>240</v>
      </c>
      <c r="O40" s="290">
        <v>10</v>
      </c>
      <c r="P40" s="281">
        <v>0</v>
      </c>
      <c r="Q40" s="281">
        <v>0</v>
      </c>
      <c r="R40" s="281">
        <v>0</v>
      </c>
      <c r="S40" s="276" t="s">
        <v>1153</v>
      </c>
      <c r="T40" s="275">
        <f t="shared" si="0"/>
        <v>2740</v>
      </c>
      <c r="U40" s="293">
        <v>1200</v>
      </c>
      <c r="V40" s="299">
        <f t="shared" si="1"/>
        <v>3288000</v>
      </c>
      <c r="W40" s="299">
        <f t="shared" si="2"/>
        <v>328800</v>
      </c>
      <c r="X40" s="296">
        <f t="shared" si="3"/>
        <v>3616800</v>
      </c>
      <c r="Y40" s="330"/>
    </row>
    <row r="41" spans="1:28" ht="38.25" x14ac:dyDescent="0.25">
      <c r="A41" s="277">
        <v>465</v>
      </c>
      <c r="B41" s="276" t="s">
        <v>1090</v>
      </c>
      <c r="C41" s="275" t="s">
        <v>1622</v>
      </c>
      <c r="D41" s="285" t="s">
        <v>1623</v>
      </c>
      <c r="E41" s="285" t="s">
        <v>1624</v>
      </c>
      <c r="F41" s="278" t="s">
        <v>1579</v>
      </c>
      <c r="G41" s="289">
        <v>1000</v>
      </c>
      <c r="H41" s="290">
        <v>200</v>
      </c>
      <c r="I41" s="290">
        <v>50</v>
      </c>
      <c r="J41" s="290">
        <v>300</v>
      </c>
      <c r="K41" s="290">
        <v>300</v>
      </c>
      <c r="L41" s="290">
        <v>240</v>
      </c>
      <c r="M41" s="290">
        <v>800</v>
      </c>
      <c r="N41" s="290">
        <v>120</v>
      </c>
      <c r="O41" s="290">
        <v>10</v>
      </c>
      <c r="P41" s="281">
        <v>0</v>
      </c>
      <c r="Q41" s="281">
        <v>0</v>
      </c>
      <c r="R41" s="281">
        <v>0</v>
      </c>
      <c r="S41" s="276" t="s">
        <v>1596</v>
      </c>
      <c r="T41" s="275">
        <f t="shared" si="0"/>
        <v>3020</v>
      </c>
      <c r="U41" s="293">
        <v>925</v>
      </c>
      <c r="V41" s="299">
        <f t="shared" si="1"/>
        <v>2793500</v>
      </c>
      <c r="W41" s="299">
        <f t="shared" si="2"/>
        <v>279350</v>
      </c>
      <c r="X41" s="296">
        <f t="shared" si="3"/>
        <v>3072850</v>
      </c>
      <c r="Y41" s="330"/>
    </row>
    <row r="42" spans="1:28" ht="38.25" x14ac:dyDescent="0.25">
      <c r="A42" s="277">
        <v>466</v>
      </c>
      <c r="B42" s="276" t="s">
        <v>1090</v>
      </c>
      <c r="C42" s="275" t="s">
        <v>1625</v>
      </c>
      <c r="D42" s="285" t="s">
        <v>1626</v>
      </c>
      <c r="E42" s="285" t="s">
        <v>1624</v>
      </c>
      <c r="F42" s="278" t="s">
        <v>1627</v>
      </c>
      <c r="G42" s="289">
        <v>500</v>
      </c>
      <c r="H42" s="290">
        <v>100</v>
      </c>
      <c r="I42" s="290">
        <v>50</v>
      </c>
      <c r="J42" s="290">
        <v>300</v>
      </c>
      <c r="K42" s="290">
        <v>300</v>
      </c>
      <c r="L42" s="290">
        <v>260</v>
      </c>
      <c r="M42" s="290">
        <v>800</v>
      </c>
      <c r="N42" s="290">
        <v>120</v>
      </c>
      <c r="O42" s="290">
        <v>10</v>
      </c>
      <c r="P42" s="281">
        <v>0</v>
      </c>
      <c r="Q42" s="281">
        <v>0</v>
      </c>
      <c r="R42" s="281">
        <v>0</v>
      </c>
      <c r="S42" s="276" t="s">
        <v>1153</v>
      </c>
      <c r="T42" s="275">
        <f t="shared" si="0"/>
        <v>2440</v>
      </c>
      <c r="U42" s="293">
        <v>600</v>
      </c>
      <c r="V42" s="299">
        <f t="shared" si="1"/>
        <v>1464000</v>
      </c>
      <c r="W42" s="299">
        <f t="shared" si="2"/>
        <v>146400</v>
      </c>
      <c r="X42" s="296">
        <f t="shared" si="3"/>
        <v>1610400</v>
      </c>
      <c r="Y42" s="330"/>
    </row>
    <row r="43" spans="1:28" s="323" customFormat="1" ht="38.25" x14ac:dyDescent="0.25">
      <c r="A43" s="314">
        <v>467</v>
      </c>
      <c r="B43" s="315" t="s">
        <v>1090</v>
      </c>
      <c r="C43" s="316" t="s">
        <v>1628</v>
      </c>
      <c r="D43" s="317" t="s">
        <v>1629</v>
      </c>
      <c r="E43" s="317" t="s">
        <v>1630</v>
      </c>
      <c r="F43" s="324" t="s">
        <v>1631</v>
      </c>
      <c r="G43" s="319">
        <v>500</v>
      </c>
      <c r="H43" s="326">
        <v>300</v>
      </c>
      <c r="I43" s="326">
        <v>100</v>
      </c>
      <c r="J43" s="326">
        <v>900</v>
      </c>
      <c r="K43" s="326">
        <v>300</v>
      </c>
      <c r="L43" s="326">
        <v>300</v>
      </c>
      <c r="M43" s="326">
        <v>800</v>
      </c>
      <c r="N43" s="326">
        <v>600</v>
      </c>
      <c r="O43" s="326" t="s">
        <v>1709</v>
      </c>
      <c r="P43" s="315">
        <v>0</v>
      </c>
      <c r="Q43" s="315">
        <v>0</v>
      </c>
      <c r="R43" s="315">
        <v>0</v>
      </c>
      <c r="S43" s="315" t="s">
        <v>1632</v>
      </c>
      <c r="T43" s="316">
        <f t="shared" si="0"/>
        <v>3800</v>
      </c>
      <c r="U43" s="320">
        <v>900</v>
      </c>
      <c r="V43" s="321">
        <f t="shared" si="1"/>
        <v>3420000</v>
      </c>
      <c r="W43" s="321">
        <f t="shared" si="2"/>
        <v>342000</v>
      </c>
      <c r="X43" s="322">
        <f t="shared" si="3"/>
        <v>3762000</v>
      </c>
      <c r="Y43" s="332">
        <v>2000</v>
      </c>
      <c r="Z43" s="328">
        <f>2000*U43</f>
        <v>1800000</v>
      </c>
      <c r="AA43" s="328">
        <f>Z43/10</f>
        <v>180000</v>
      </c>
      <c r="AB43" s="328">
        <f>Z43+AA43</f>
        <v>1980000</v>
      </c>
    </row>
    <row r="44" spans="1:28" ht="25.5" x14ac:dyDescent="0.25">
      <c r="A44" s="277">
        <v>468</v>
      </c>
      <c r="B44" s="276" t="s">
        <v>1090</v>
      </c>
      <c r="C44" s="275" t="s">
        <v>1633</v>
      </c>
      <c r="D44" s="285" t="s">
        <v>1634</v>
      </c>
      <c r="E44" s="285" t="s">
        <v>1635</v>
      </c>
      <c r="F44" s="278" t="s">
        <v>1636</v>
      </c>
      <c r="G44" s="289">
        <v>1000</v>
      </c>
      <c r="H44" s="290">
        <v>100</v>
      </c>
      <c r="I44" s="290">
        <v>150</v>
      </c>
      <c r="J44" s="290">
        <v>300</v>
      </c>
      <c r="K44" s="290">
        <v>300</v>
      </c>
      <c r="L44" s="290">
        <v>240</v>
      </c>
      <c r="M44" s="290">
        <v>800</v>
      </c>
      <c r="N44" s="290">
        <v>120</v>
      </c>
      <c r="O44" s="290">
        <v>40</v>
      </c>
      <c r="P44" s="281">
        <v>0</v>
      </c>
      <c r="Q44" s="281">
        <v>0</v>
      </c>
      <c r="R44" s="281">
        <v>0</v>
      </c>
      <c r="S44" s="276" t="s">
        <v>1153</v>
      </c>
      <c r="T44" s="275">
        <f t="shared" si="0"/>
        <v>3050</v>
      </c>
      <c r="U44" s="293">
        <v>800</v>
      </c>
      <c r="V44" s="299">
        <f t="shared" si="1"/>
        <v>2440000</v>
      </c>
      <c r="W44" s="299">
        <f t="shared" si="2"/>
        <v>244000</v>
      </c>
      <c r="X44" s="296">
        <f t="shared" si="3"/>
        <v>2684000</v>
      </c>
      <c r="Y44" s="330"/>
    </row>
    <row r="45" spans="1:28" ht="25.5" x14ac:dyDescent="0.25">
      <c r="A45" s="277">
        <v>469</v>
      </c>
      <c r="B45" s="276" t="s">
        <v>1090</v>
      </c>
      <c r="C45" s="275" t="s">
        <v>1637</v>
      </c>
      <c r="D45" s="285" t="s">
        <v>1638</v>
      </c>
      <c r="E45" s="285" t="s">
        <v>1635</v>
      </c>
      <c r="F45" s="278" t="s">
        <v>1639</v>
      </c>
      <c r="G45" s="289">
        <v>1000</v>
      </c>
      <c r="H45" s="290">
        <v>100</v>
      </c>
      <c r="I45" s="290">
        <v>100</v>
      </c>
      <c r="J45" s="290">
        <v>300</v>
      </c>
      <c r="K45" s="290">
        <v>300</v>
      </c>
      <c r="L45" s="290">
        <v>240</v>
      </c>
      <c r="M45" s="290">
        <v>800</v>
      </c>
      <c r="N45" s="290">
        <v>400</v>
      </c>
      <c r="O45" s="290">
        <v>40</v>
      </c>
      <c r="P45" s="281">
        <v>0</v>
      </c>
      <c r="Q45" s="281">
        <v>0</v>
      </c>
      <c r="R45" s="281">
        <v>0</v>
      </c>
      <c r="S45" s="276" t="s">
        <v>1153</v>
      </c>
      <c r="T45" s="275">
        <f t="shared" si="0"/>
        <v>3280</v>
      </c>
      <c r="U45" s="293">
        <v>500</v>
      </c>
      <c r="V45" s="299">
        <f t="shared" si="1"/>
        <v>1640000</v>
      </c>
      <c r="W45" s="299">
        <f t="shared" si="2"/>
        <v>164000</v>
      </c>
      <c r="X45" s="296">
        <f t="shared" si="3"/>
        <v>1804000</v>
      </c>
      <c r="Y45" s="330"/>
    </row>
    <row r="46" spans="1:28" ht="38.25" x14ac:dyDescent="0.25">
      <c r="A46" s="277">
        <v>470</v>
      </c>
      <c r="B46" s="276" t="s">
        <v>1090</v>
      </c>
      <c r="C46" s="275" t="s">
        <v>1640</v>
      </c>
      <c r="D46" s="285" t="s">
        <v>1641</v>
      </c>
      <c r="E46" s="285" t="s">
        <v>1642</v>
      </c>
      <c r="F46" s="280" t="s">
        <v>1643</v>
      </c>
      <c r="G46" s="289">
        <v>1000</v>
      </c>
      <c r="H46" s="290">
        <v>200</v>
      </c>
      <c r="I46" s="290">
        <v>50</v>
      </c>
      <c r="J46" s="290">
        <v>300</v>
      </c>
      <c r="K46" s="290">
        <v>300</v>
      </c>
      <c r="L46" s="290">
        <v>240</v>
      </c>
      <c r="M46" s="290">
        <v>800</v>
      </c>
      <c r="N46" s="290">
        <v>240</v>
      </c>
      <c r="O46" s="290">
        <v>40</v>
      </c>
      <c r="P46" s="281">
        <v>0</v>
      </c>
      <c r="Q46" s="281">
        <v>0</v>
      </c>
      <c r="R46" s="281">
        <v>0</v>
      </c>
      <c r="S46" s="276" t="s">
        <v>1153</v>
      </c>
      <c r="T46" s="275">
        <f t="shared" si="0"/>
        <v>3170</v>
      </c>
      <c r="U46" s="293">
        <v>3000</v>
      </c>
      <c r="V46" s="299">
        <f t="shared" si="1"/>
        <v>9510000</v>
      </c>
      <c r="W46" s="299">
        <f t="shared" si="2"/>
        <v>951000</v>
      </c>
      <c r="X46" s="296">
        <f t="shared" si="3"/>
        <v>10461000</v>
      </c>
      <c r="Y46" s="330"/>
    </row>
    <row r="47" spans="1:28" ht="38.25" x14ac:dyDescent="0.25">
      <c r="A47" s="277">
        <v>471</v>
      </c>
      <c r="B47" s="276" t="s">
        <v>1090</v>
      </c>
      <c r="C47" s="275" t="s">
        <v>1644</v>
      </c>
      <c r="D47" s="285" t="s">
        <v>1645</v>
      </c>
      <c r="E47" s="285" t="s">
        <v>1646</v>
      </c>
      <c r="F47" s="278" t="s">
        <v>1647</v>
      </c>
      <c r="G47" s="290">
        <v>300</v>
      </c>
      <c r="H47" s="290">
        <v>150</v>
      </c>
      <c r="I47" s="290">
        <v>70</v>
      </c>
      <c r="J47" s="290">
        <v>300</v>
      </c>
      <c r="K47" s="290">
        <v>300</v>
      </c>
      <c r="L47" s="290">
        <v>230</v>
      </c>
      <c r="M47" s="290">
        <v>800</v>
      </c>
      <c r="N47" s="290">
        <v>160</v>
      </c>
      <c r="O47" s="290">
        <v>40</v>
      </c>
      <c r="P47" s="281">
        <v>0</v>
      </c>
      <c r="Q47" s="281">
        <v>0</v>
      </c>
      <c r="R47" s="281">
        <v>0</v>
      </c>
      <c r="S47" s="275" t="s">
        <v>1153</v>
      </c>
      <c r="T47" s="275">
        <f t="shared" si="0"/>
        <v>2350</v>
      </c>
      <c r="U47" s="295">
        <v>2000</v>
      </c>
      <c r="V47" s="299">
        <f t="shared" si="1"/>
        <v>4700000</v>
      </c>
      <c r="W47" s="299">
        <f t="shared" si="2"/>
        <v>470000</v>
      </c>
      <c r="X47" s="296">
        <f t="shared" si="3"/>
        <v>5170000</v>
      </c>
      <c r="Y47" s="330"/>
    </row>
    <row r="48" spans="1:28" ht="25.5" x14ac:dyDescent="0.25">
      <c r="A48" s="277">
        <v>472</v>
      </c>
      <c r="B48" s="276" t="s">
        <v>1090</v>
      </c>
      <c r="C48" s="275" t="s">
        <v>1648</v>
      </c>
      <c r="D48" s="285" t="s">
        <v>1649</v>
      </c>
      <c r="E48" s="285" t="s">
        <v>1650</v>
      </c>
      <c r="F48" s="278" t="s">
        <v>1651</v>
      </c>
      <c r="G48" s="290">
        <v>500</v>
      </c>
      <c r="H48" s="290">
        <v>80</v>
      </c>
      <c r="I48" s="290">
        <v>200</v>
      </c>
      <c r="J48" s="290">
        <v>300</v>
      </c>
      <c r="K48" s="290">
        <v>300</v>
      </c>
      <c r="L48" s="290">
        <v>150</v>
      </c>
      <c r="M48" s="290">
        <v>100</v>
      </c>
      <c r="N48" s="290">
        <v>280</v>
      </c>
      <c r="O48" s="290"/>
      <c r="P48" s="281">
        <v>0</v>
      </c>
      <c r="Q48" s="281">
        <v>0</v>
      </c>
      <c r="R48" s="281">
        <v>0</v>
      </c>
      <c r="S48" s="275" t="s">
        <v>1153</v>
      </c>
      <c r="T48" s="275">
        <f t="shared" si="0"/>
        <v>1910</v>
      </c>
      <c r="U48" s="295">
        <v>1500</v>
      </c>
      <c r="V48" s="299">
        <f t="shared" si="1"/>
        <v>2865000</v>
      </c>
      <c r="W48" s="299">
        <f t="shared" si="2"/>
        <v>286500</v>
      </c>
      <c r="X48" s="296">
        <f t="shared" si="3"/>
        <v>3151500</v>
      </c>
      <c r="Y48" s="330"/>
    </row>
    <row r="49" spans="1:28" ht="25.5" x14ac:dyDescent="0.25">
      <c r="A49" s="277">
        <v>473</v>
      </c>
      <c r="B49" s="276" t="s">
        <v>1090</v>
      </c>
      <c r="C49" s="275" t="s">
        <v>1652</v>
      </c>
      <c r="D49" s="285" t="s">
        <v>1649</v>
      </c>
      <c r="E49" s="285" t="s">
        <v>1653</v>
      </c>
      <c r="F49" s="278" t="s">
        <v>1651</v>
      </c>
      <c r="G49" s="290">
        <v>500</v>
      </c>
      <c r="H49" s="290">
        <v>80</v>
      </c>
      <c r="I49" s="290">
        <v>200</v>
      </c>
      <c r="J49" s="290">
        <v>300</v>
      </c>
      <c r="K49" s="290">
        <v>300</v>
      </c>
      <c r="L49" s="290">
        <v>170</v>
      </c>
      <c r="M49" s="290">
        <v>100</v>
      </c>
      <c r="N49" s="290">
        <v>280</v>
      </c>
      <c r="O49" s="290">
        <v>400</v>
      </c>
      <c r="P49" s="281">
        <v>0</v>
      </c>
      <c r="Q49" s="281">
        <v>0</v>
      </c>
      <c r="R49" s="281">
        <v>0</v>
      </c>
      <c r="S49" s="275" t="s">
        <v>1153</v>
      </c>
      <c r="T49" s="275">
        <f t="shared" si="0"/>
        <v>2330</v>
      </c>
      <c r="U49" s="295">
        <v>1500</v>
      </c>
      <c r="V49" s="299">
        <f t="shared" si="1"/>
        <v>3495000</v>
      </c>
      <c r="W49" s="299">
        <f t="shared" si="2"/>
        <v>349500</v>
      </c>
      <c r="X49" s="296">
        <f t="shared" si="3"/>
        <v>3844500</v>
      </c>
      <c r="Y49" s="330"/>
    </row>
    <row r="50" spans="1:28" s="323" customFormat="1" x14ac:dyDescent="0.25">
      <c r="A50" s="314">
        <v>474</v>
      </c>
      <c r="B50" s="315" t="s">
        <v>1090</v>
      </c>
      <c r="C50" s="316" t="s">
        <v>1654</v>
      </c>
      <c r="D50" s="317" t="s">
        <v>1655</v>
      </c>
      <c r="E50" s="317" t="s">
        <v>1656</v>
      </c>
      <c r="F50" s="324" t="s">
        <v>1651</v>
      </c>
      <c r="G50" s="326">
        <v>500</v>
      </c>
      <c r="H50" s="326">
        <v>80</v>
      </c>
      <c r="I50" s="326">
        <v>200</v>
      </c>
      <c r="J50" s="326">
        <v>300</v>
      </c>
      <c r="K50" s="326">
        <v>300</v>
      </c>
      <c r="L50" s="326">
        <v>150</v>
      </c>
      <c r="M50" s="326">
        <v>100</v>
      </c>
      <c r="N50" s="326">
        <v>280</v>
      </c>
      <c r="O50" s="326" t="s">
        <v>1710</v>
      </c>
      <c r="P50" s="315">
        <v>0</v>
      </c>
      <c r="Q50" s="315">
        <v>0</v>
      </c>
      <c r="R50" s="315">
        <v>0</v>
      </c>
      <c r="S50" s="316" t="s">
        <v>1153</v>
      </c>
      <c r="T50" s="316">
        <f t="shared" si="0"/>
        <v>1910</v>
      </c>
      <c r="U50" s="327">
        <v>1500</v>
      </c>
      <c r="V50" s="321">
        <f t="shared" si="1"/>
        <v>2865000</v>
      </c>
      <c r="W50" s="321">
        <f t="shared" si="2"/>
        <v>286500</v>
      </c>
      <c r="X50" s="322">
        <f t="shared" si="3"/>
        <v>3151500</v>
      </c>
      <c r="Y50" s="332">
        <v>400</v>
      </c>
      <c r="Z50" s="328">
        <f>400*U50</f>
        <v>600000</v>
      </c>
      <c r="AA50" s="328">
        <f>Z50/10</f>
        <v>60000</v>
      </c>
      <c r="AB50" s="328">
        <f>Z50+AA50</f>
        <v>660000</v>
      </c>
    </row>
    <row r="51" spans="1:28" ht="25.5" x14ac:dyDescent="0.25">
      <c r="A51" s="277">
        <v>475</v>
      </c>
      <c r="B51" s="276" t="s">
        <v>1090</v>
      </c>
      <c r="C51" s="275" t="s">
        <v>1657</v>
      </c>
      <c r="D51" s="285" t="s">
        <v>1658</v>
      </c>
      <c r="E51" s="285" t="s">
        <v>1650</v>
      </c>
      <c r="F51" s="278" t="s">
        <v>1651</v>
      </c>
      <c r="G51" s="290">
        <v>200</v>
      </c>
      <c r="H51" s="290">
        <v>80</v>
      </c>
      <c r="I51" s="290">
        <v>200</v>
      </c>
      <c r="J51" s="290">
        <v>300</v>
      </c>
      <c r="K51" s="290">
        <v>300</v>
      </c>
      <c r="L51" s="290">
        <v>150</v>
      </c>
      <c r="M51" s="290">
        <v>100</v>
      </c>
      <c r="N51" s="290">
        <v>180</v>
      </c>
      <c r="O51" s="290">
        <v>200</v>
      </c>
      <c r="P51" s="281">
        <v>0</v>
      </c>
      <c r="Q51" s="281">
        <v>0</v>
      </c>
      <c r="R51" s="281">
        <v>0</v>
      </c>
      <c r="S51" s="275" t="s">
        <v>1153</v>
      </c>
      <c r="T51" s="275">
        <f t="shared" si="0"/>
        <v>1710</v>
      </c>
      <c r="U51" s="295">
        <v>1500</v>
      </c>
      <c r="V51" s="299">
        <f t="shared" si="1"/>
        <v>2565000</v>
      </c>
      <c r="W51" s="299">
        <f t="shared" si="2"/>
        <v>256500</v>
      </c>
      <c r="X51" s="296">
        <f t="shared" si="3"/>
        <v>2821500</v>
      </c>
      <c r="Y51" s="330"/>
    </row>
    <row r="52" spans="1:28" ht="51" x14ac:dyDescent="0.25">
      <c r="A52" s="277">
        <v>476</v>
      </c>
      <c r="B52" s="276" t="s">
        <v>1090</v>
      </c>
      <c r="C52" s="275" t="s">
        <v>1659</v>
      </c>
      <c r="D52" s="285" t="s">
        <v>1660</v>
      </c>
      <c r="E52" s="285" t="s">
        <v>1661</v>
      </c>
      <c r="F52" s="278" t="s">
        <v>1662</v>
      </c>
      <c r="G52" s="290">
        <v>5000</v>
      </c>
      <c r="H52" s="290">
        <v>50</v>
      </c>
      <c r="I52" s="290">
        <v>250</v>
      </c>
      <c r="J52" s="290">
        <v>150</v>
      </c>
      <c r="K52" s="290">
        <v>300</v>
      </c>
      <c r="L52" s="290">
        <v>130</v>
      </c>
      <c r="M52" s="290">
        <v>100</v>
      </c>
      <c r="N52" s="290">
        <v>240</v>
      </c>
      <c r="O52" s="290">
        <v>40</v>
      </c>
      <c r="P52" s="281">
        <v>0</v>
      </c>
      <c r="Q52" s="281">
        <v>0</v>
      </c>
      <c r="R52" s="281">
        <v>0</v>
      </c>
      <c r="S52" s="275" t="s">
        <v>1596</v>
      </c>
      <c r="T52" s="275">
        <f t="shared" si="0"/>
        <v>6260</v>
      </c>
      <c r="U52" s="295">
        <v>800</v>
      </c>
      <c r="V52" s="299">
        <f t="shared" si="1"/>
        <v>5008000</v>
      </c>
      <c r="W52" s="299">
        <f t="shared" si="2"/>
        <v>500800</v>
      </c>
      <c r="X52" s="296">
        <f t="shared" si="3"/>
        <v>5508800</v>
      </c>
      <c r="Y52" s="330"/>
    </row>
    <row r="53" spans="1:28" s="323" customFormat="1" ht="25.5" x14ac:dyDescent="0.25">
      <c r="A53" s="314">
        <v>477</v>
      </c>
      <c r="B53" s="315" t="s">
        <v>1090</v>
      </c>
      <c r="C53" s="316" t="s">
        <v>1663</v>
      </c>
      <c r="D53" s="317" t="s">
        <v>1664</v>
      </c>
      <c r="E53" s="317" t="s">
        <v>1665</v>
      </c>
      <c r="F53" s="324" t="s">
        <v>1558</v>
      </c>
      <c r="G53" s="326">
        <v>200</v>
      </c>
      <c r="H53" s="326">
        <v>150</v>
      </c>
      <c r="I53" s="326">
        <v>500</v>
      </c>
      <c r="J53" s="326">
        <v>900</v>
      </c>
      <c r="K53" s="326">
        <v>300</v>
      </c>
      <c r="L53" s="326">
        <v>230</v>
      </c>
      <c r="M53" s="326">
        <v>800</v>
      </c>
      <c r="N53" s="326">
        <v>600</v>
      </c>
      <c r="O53" s="326" t="s">
        <v>1709</v>
      </c>
      <c r="P53" s="315">
        <v>0</v>
      </c>
      <c r="Q53" s="315">
        <v>0</v>
      </c>
      <c r="R53" s="315">
        <v>0</v>
      </c>
      <c r="S53" s="316" t="s">
        <v>1558</v>
      </c>
      <c r="T53" s="316">
        <f t="shared" si="0"/>
        <v>3680</v>
      </c>
      <c r="U53" s="327">
        <v>1500</v>
      </c>
      <c r="V53" s="321">
        <f t="shared" si="1"/>
        <v>5520000</v>
      </c>
      <c r="W53" s="321">
        <f t="shared" si="2"/>
        <v>552000</v>
      </c>
      <c r="X53" s="322">
        <f t="shared" si="3"/>
        <v>6072000</v>
      </c>
      <c r="Y53" s="332">
        <v>2000</v>
      </c>
      <c r="Z53" s="328">
        <f>2000*U53</f>
        <v>3000000</v>
      </c>
      <c r="AA53" s="328">
        <f>Z53/10</f>
        <v>300000</v>
      </c>
      <c r="AB53" s="328">
        <f>Z53+AA53</f>
        <v>3300000</v>
      </c>
    </row>
    <row r="54" spans="1:28" ht="25.5" x14ac:dyDescent="0.25">
      <c r="A54" s="277">
        <v>478</v>
      </c>
      <c r="B54" s="276" t="s">
        <v>1090</v>
      </c>
      <c r="C54" s="275" t="s">
        <v>1666</v>
      </c>
      <c r="D54" s="285" t="s">
        <v>1667</v>
      </c>
      <c r="E54" s="285" t="s">
        <v>1668</v>
      </c>
      <c r="F54" s="278" t="s">
        <v>1669</v>
      </c>
      <c r="G54" s="290">
        <v>500</v>
      </c>
      <c r="H54" s="290">
        <v>80</v>
      </c>
      <c r="I54" s="290">
        <v>400</v>
      </c>
      <c r="J54" s="290">
        <v>300</v>
      </c>
      <c r="K54" s="290">
        <v>300</v>
      </c>
      <c r="L54" s="290">
        <v>220</v>
      </c>
      <c r="M54" s="290">
        <v>800</v>
      </c>
      <c r="N54" s="290">
        <v>420</v>
      </c>
      <c r="O54" s="290">
        <v>50</v>
      </c>
      <c r="P54" s="281">
        <v>0</v>
      </c>
      <c r="Q54" s="281">
        <v>0</v>
      </c>
      <c r="R54" s="281">
        <v>0</v>
      </c>
      <c r="S54" s="275" t="s">
        <v>1596</v>
      </c>
      <c r="T54" s="275">
        <f t="shared" si="0"/>
        <v>3070</v>
      </c>
      <c r="U54" s="295">
        <v>1700</v>
      </c>
      <c r="V54" s="299">
        <f t="shared" si="1"/>
        <v>5219000</v>
      </c>
      <c r="W54" s="299">
        <f t="shared" si="2"/>
        <v>521900</v>
      </c>
      <c r="X54" s="296">
        <f t="shared" si="3"/>
        <v>5740900</v>
      </c>
      <c r="Y54" s="330"/>
    </row>
    <row r="55" spans="1:28" ht="51" x14ac:dyDescent="0.25">
      <c r="A55" s="277">
        <v>479</v>
      </c>
      <c r="B55" s="276" t="s">
        <v>1090</v>
      </c>
      <c r="C55" s="275" t="s">
        <v>1670</v>
      </c>
      <c r="D55" s="285" t="s">
        <v>1671</v>
      </c>
      <c r="E55" s="285" t="s">
        <v>1672</v>
      </c>
      <c r="F55" s="278" t="s">
        <v>1673</v>
      </c>
      <c r="G55" s="290">
        <v>300</v>
      </c>
      <c r="H55" s="290">
        <v>300</v>
      </c>
      <c r="I55" s="290">
        <v>400</v>
      </c>
      <c r="J55" s="290">
        <v>300</v>
      </c>
      <c r="K55" s="290">
        <v>300</v>
      </c>
      <c r="L55" s="290">
        <v>260</v>
      </c>
      <c r="M55" s="290">
        <v>800</v>
      </c>
      <c r="N55" s="290">
        <v>400</v>
      </c>
      <c r="O55" s="290">
        <v>200</v>
      </c>
      <c r="P55" s="281">
        <v>0</v>
      </c>
      <c r="Q55" s="281">
        <v>0</v>
      </c>
      <c r="R55" s="281">
        <v>0</v>
      </c>
      <c r="S55" s="275" t="s">
        <v>1530</v>
      </c>
      <c r="T55" s="275">
        <f t="shared" si="0"/>
        <v>3260</v>
      </c>
      <c r="U55" s="295">
        <v>1500</v>
      </c>
      <c r="V55" s="299">
        <f t="shared" si="1"/>
        <v>4890000</v>
      </c>
      <c r="W55" s="299">
        <f t="shared" si="2"/>
        <v>489000</v>
      </c>
      <c r="X55" s="296">
        <f t="shared" si="3"/>
        <v>5379000</v>
      </c>
      <c r="Y55" s="330"/>
    </row>
    <row r="56" spans="1:28" ht="63.75" x14ac:dyDescent="0.25">
      <c r="A56" s="277">
        <v>480</v>
      </c>
      <c r="B56" s="276" t="s">
        <v>1090</v>
      </c>
      <c r="C56" s="275" t="s">
        <v>1674</v>
      </c>
      <c r="D56" s="285" t="s">
        <v>1675</v>
      </c>
      <c r="E56" s="285" t="s">
        <v>1676</v>
      </c>
      <c r="F56" s="278" t="s">
        <v>1677</v>
      </c>
      <c r="G56" s="290">
        <v>300</v>
      </c>
      <c r="H56" s="290">
        <v>100</v>
      </c>
      <c r="I56" s="290">
        <v>50</v>
      </c>
      <c r="J56" s="290">
        <v>300</v>
      </c>
      <c r="K56" s="290">
        <v>300</v>
      </c>
      <c r="L56" s="290">
        <v>40</v>
      </c>
      <c r="M56" s="290">
        <v>800</v>
      </c>
      <c r="N56" s="290">
        <v>400</v>
      </c>
      <c r="O56" s="290">
        <v>50</v>
      </c>
      <c r="P56" s="281">
        <v>0</v>
      </c>
      <c r="Q56" s="281">
        <v>0</v>
      </c>
      <c r="R56" s="281">
        <v>0</v>
      </c>
      <c r="S56" s="275" t="s">
        <v>1530</v>
      </c>
      <c r="T56" s="275">
        <f t="shared" si="0"/>
        <v>2340</v>
      </c>
      <c r="U56" s="295">
        <v>2000</v>
      </c>
      <c r="V56" s="299">
        <f t="shared" si="1"/>
        <v>4680000</v>
      </c>
      <c r="W56" s="299">
        <f t="shared" si="2"/>
        <v>468000</v>
      </c>
      <c r="X56" s="296">
        <f t="shared" si="3"/>
        <v>5148000</v>
      </c>
      <c r="Y56" s="330"/>
    </row>
    <row r="57" spans="1:28" ht="51" x14ac:dyDescent="0.25">
      <c r="A57" s="277">
        <v>481</v>
      </c>
      <c r="B57" s="276" t="s">
        <v>1090</v>
      </c>
      <c r="C57" s="275" t="s">
        <v>1678</v>
      </c>
      <c r="D57" s="285" t="s">
        <v>1679</v>
      </c>
      <c r="E57" s="285" t="s">
        <v>1680</v>
      </c>
      <c r="F57" s="278" t="s">
        <v>914</v>
      </c>
      <c r="G57" s="290">
        <v>300</v>
      </c>
      <c r="H57" s="290">
        <v>600</v>
      </c>
      <c r="I57" s="290">
        <v>350</v>
      </c>
      <c r="J57" s="290">
        <v>300</v>
      </c>
      <c r="K57" s="290">
        <v>300</v>
      </c>
      <c r="L57" s="290">
        <v>150</v>
      </c>
      <c r="M57" s="290">
        <v>800</v>
      </c>
      <c r="N57" s="290">
        <v>250</v>
      </c>
      <c r="O57" s="290">
        <v>200</v>
      </c>
      <c r="P57" s="281">
        <v>0</v>
      </c>
      <c r="Q57" s="281">
        <v>0</v>
      </c>
      <c r="R57" s="281">
        <v>0</v>
      </c>
      <c r="S57" s="275" t="s">
        <v>914</v>
      </c>
      <c r="T57" s="275">
        <f t="shared" si="0"/>
        <v>3250</v>
      </c>
      <c r="U57" s="295">
        <v>2500</v>
      </c>
      <c r="V57" s="299">
        <f t="shared" si="1"/>
        <v>8125000</v>
      </c>
      <c r="W57" s="299">
        <f t="shared" si="2"/>
        <v>812500</v>
      </c>
      <c r="X57" s="296">
        <f t="shared" si="3"/>
        <v>8937500</v>
      </c>
      <c r="Y57" s="330"/>
    </row>
    <row r="58" spans="1:28" ht="51" x14ac:dyDescent="0.25">
      <c r="A58" s="277">
        <v>482</v>
      </c>
      <c r="B58" s="276" t="s">
        <v>1090</v>
      </c>
      <c r="C58" s="275" t="s">
        <v>1681</v>
      </c>
      <c r="D58" s="285" t="s">
        <v>1682</v>
      </c>
      <c r="E58" s="285" t="s">
        <v>1683</v>
      </c>
      <c r="F58" s="278"/>
      <c r="G58" s="290">
        <v>200</v>
      </c>
      <c r="H58" s="290">
        <v>400</v>
      </c>
      <c r="I58" s="290">
        <v>400</v>
      </c>
      <c r="J58" s="290">
        <v>3000</v>
      </c>
      <c r="K58" s="290">
        <v>300</v>
      </c>
      <c r="L58" s="290">
        <v>200</v>
      </c>
      <c r="M58" s="290">
        <v>800</v>
      </c>
      <c r="N58" s="290">
        <v>300</v>
      </c>
      <c r="O58" s="290">
        <v>100</v>
      </c>
      <c r="P58" s="281">
        <v>0</v>
      </c>
      <c r="Q58" s="281">
        <v>0</v>
      </c>
      <c r="R58" s="281">
        <v>0</v>
      </c>
      <c r="S58" s="275" t="s">
        <v>914</v>
      </c>
      <c r="T58" s="275">
        <f t="shared" si="0"/>
        <v>5700</v>
      </c>
      <c r="U58" s="295">
        <v>1300</v>
      </c>
      <c r="V58" s="299">
        <f t="shared" si="1"/>
        <v>7410000</v>
      </c>
      <c r="W58" s="299">
        <f t="shared" si="2"/>
        <v>741000</v>
      </c>
      <c r="X58" s="296">
        <f t="shared" si="3"/>
        <v>8151000</v>
      </c>
      <c r="Y58" s="330"/>
    </row>
    <row r="59" spans="1:28" ht="38.25" x14ac:dyDescent="0.25">
      <c r="A59" s="277">
        <v>483</v>
      </c>
      <c r="B59" s="276" t="s">
        <v>1090</v>
      </c>
      <c r="C59" s="275" t="s">
        <v>1684</v>
      </c>
      <c r="D59" s="285" t="s">
        <v>1685</v>
      </c>
      <c r="E59" s="285" t="s">
        <v>1686</v>
      </c>
      <c r="F59" s="278"/>
      <c r="G59" s="290">
        <v>200</v>
      </c>
      <c r="H59" s="290">
        <v>700</v>
      </c>
      <c r="I59" s="290">
        <v>400</v>
      </c>
      <c r="J59" s="290">
        <v>3000</v>
      </c>
      <c r="K59" s="290">
        <v>300</v>
      </c>
      <c r="L59" s="290">
        <v>140</v>
      </c>
      <c r="M59" s="290">
        <v>800</v>
      </c>
      <c r="N59" s="290">
        <v>420</v>
      </c>
      <c r="O59" s="290">
        <v>100</v>
      </c>
      <c r="P59" s="281">
        <v>0</v>
      </c>
      <c r="Q59" s="281">
        <v>0</v>
      </c>
      <c r="R59" s="281">
        <v>0</v>
      </c>
      <c r="S59" s="275" t="s">
        <v>914</v>
      </c>
      <c r="T59" s="275">
        <f t="shared" si="0"/>
        <v>6060</v>
      </c>
      <c r="U59" s="295">
        <v>1500</v>
      </c>
      <c r="V59" s="299">
        <f t="shared" si="1"/>
        <v>9090000</v>
      </c>
      <c r="W59" s="299">
        <f t="shared" si="2"/>
        <v>909000</v>
      </c>
      <c r="X59" s="296">
        <f t="shared" si="3"/>
        <v>9999000</v>
      </c>
      <c r="Y59" s="330"/>
    </row>
    <row r="60" spans="1:28" ht="38.25" x14ac:dyDescent="0.25">
      <c r="A60" s="277">
        <v>484</v>
      </c>
      <c r="B60" s="276" t="s">
        <v>1090</v>
      </c>
      <c r="C60" s="275" t="s">
        <v>1687</v>
      </c>
      <c r="D60" s="285" t="s">
        <v>1688</v>
      </c>
      <c r="E60" s="285" t="s">
        <v>1689</v>
      </c>
      <c r="F60" s="278"/>
      <c r="G60" s="290">
        <v>5000</v>
      </c>
      <c r="H60" s="290">
        <v>1500</v>
      </c>
      <c r="I60" s="290">
        <v>700</v>
      </c>
      <c r="J60" s="290">
        <v>2000</v>
      </c>
      <c r="K60" s="290">
        <v>300</v>
      </c>
      <c r="L60" s="290">
        <v>300</v>
      </c>
      <c r="M60" s="290">
        <v>800</v>
      </c>
      <c r="N60" s="290">
        <v>1200</v>
      </c>
      <c r="O60" s="290">
        <v>100</v>
      </c>
      <c r="P60" s="281">
        <v>0</v>
      </c>
      <c r="Q60" s="281">
        <v>0</v>
      </c>
      <c r="R60" s="281">
        <v>0</v>
      </c>
      <c r="S60" s="275" t="s">
        <v>914</v>
      </c>
      <c r="T60" s="275">
        <f t="shared" si="0"/>
        <v>11900</v>
      </c>
      <c r="U60" s="295">
        <v>300</v>
      </c>
      <c r="V60" s="299">
        <f t="shared" si="1"/>
        <v>3570000</v>
      </c>
      <c r="W60" s="299">
        <f t="shared" si="2"/>
        <v>357000</v>
      </c>
      <c r="X60" s="296">
        <f t="shared" si="3"/>
        <v>3927000</v>
      </c>
      <c r="Y60" s="330"/>
    </row>
    <row r="61" spans="1:28" ht="38.25" x14ac:dyDescent="0.25">
      <c r="A61" s="277">
        <v>485</v>
      </c>
      <c r="B61" s="276" t="s">
        <v>1090</v>
      </c>
      <c r="C61" s="275" t="s">
        <v>1690</v>
      </c>
      <c r="D61" s="285" t="s">
        <v>1691</v>
      </c>
      <c r="E61" s="285" t="s">
        <v>1692</v>
      </c>
      <c r="F61" s="278" t="s">
        <v>1693</v>
      </c>
      <c r="G61" s="290">
        <v>1000</v>
      </c>
      <c r="H61" s="290">
        <v>500</v>
      </c>
      <c r="I61" s="290">
        <v>150</v>
      </c>
      <c r="J61" s="290">
        <v>600</v>
      </c>
      <c r="K61" s="290">
        <v>300</v>
      </c>
      <c r="L61" s="290">
        <v>250</v>
      </c>
      <c r="M61" s="290">
        <v>800</v>
      </c>
      <c r="N61" s="290">
        <v>600</v>
      </c>
      <c r="O61" s="290">
        <v>100</v>
      </c>
      <c r="P61" s="281">
        <v>0</v>
      </c>
      <c r="Q61" s="281">
        <v>0</v>
      </c>
      <c r="R61" s="281">
        <v>0</v>
      </c>
      <c r="S61" s="275" t="s">
        <v>1530</v>
      </c>
      <c r="T61" s="275">
        <f>SUM(G61:R61)</f>
        <v>4300</v>
      </c>
      <c r="U61" s="295">
        <v>4000</v>
      </c>
      <c r="V61" s="299">
        <f>T61*U61</f>
        <v>17200000</v>
      </c>
      <c r="W61" s="299">
        <f t="shared" si="2"/>
        <v>1720000</v>
      </c>
      <c r="X61" s="296">
        <f t="shared" si="3"/>
        <v>18920000</v>
      </c>
      <c r="Y61" s="330"/>
    </row>
    <row r="62" spans="1:28" ht="25.5" x14ac:dyDescent="0.25">
      <c r="A62" s="277">
        <v>486</v>
      </c>
      <c r="B62" s="276" t="s">
        <v>1090</v>
      </c>
      <c r="C62" s="275" t="s">
        <v>1694</v>
      </c>
      <c r="D62" s="285" t="s">
        <v>1695</v>
      </c>
      <c r="E62" s="285" t="s">
        <v>1696</v>
      </c>
      <c r="F62" s="278" t="s">
        <v>1697</v>
      </c>
      <c r="G62" s="290">
        <v>200</v>
      </c>
      <c r="H62" s="290">
        <v>150</v>
      </c>
      <c r="I62" s="290">
        <v>50</v>
      </c>
      <c r="J62" s="290">
        <v>200</v>
      </c>
      <c r="K62" s="290">
        <v>1500</v>
      </c>
      <c r="L62" s="290">
        <v>200</v>
      </c>
      <c r="M62" s="290">
        <v>50</v>
      </c>
      <c r="N62" s="290">
        <v>150</v>
      </c>
      <c r="O62" s="290">
        <v>200</v>
      </c>
      <c r="P62" s="281">
        <v>0</v>
      </c>
      <c r="Q62" s="281">
        <v>0</v>
      </c>
      <c r="R62" s="281">
        <v>0</v>
      </c>
      <c r="S62" s="275" t="s">
        <v>1698</v>
      </c>
      <c r="T62" s="275">
        <f t="shared" ref="T62:T63" si="4">SUM(G62:R62)</f>
        <v>2700</v>
      </c>
      <c r="U62" s="295">
        <v>2200</v>
      </c>
      <c r="V62" s="299">
        <f>T62*U62</f>
        <v>5940000</v>
      </c>
      <c r="W62" s="299">
        <f t="shared" si="2"/>
        <v>594000</v>
      </c>
      <c r="X62" s="296">
        <f t="shared" si="3"/>
        <v>6534000</v>
      </c>
      <c r="Y62" s="330"/>
    </row>
    <row r="63" spans="1:28" ht="26.25" thickBot="1" x14ac:dyDescent="0.3">
      <c r="A63" s="282">
        <v>487</v>
      </c>
      <c r="B63" s="283" t="s">
        <v>1090</v>
      </c>
      <c r="C63" s="297" t="s">
        <v>1699</v>
      </c>
      <c r="D63" s="286" t="s">
        <v>1695</v>
      </c>
      <c r="E63" s="286" t="s">
        <v>1700</v>
      </c>
      <c r="F63" s="284" t="s">
        <v>1701</v>
      </c>
      <c r="G63" s="291">
        <v>200</v>
      </c>
      <c r="H63" s="291">
        <v>150</v>
      </c>
      <c r="I63" s="291">
        <v>50</v>
      </c>
      <c r="J63" s="291">
        <v>200</v>
      </c>
      <c r="K63" s="291">
        <v>1500</v>
      </c>
      <c r="L63" s="291">
        <v>200</v>
      </c>
      <c r="M63" s="291">
        <v>100</v>
      </c>
      <c r="N63" s="291">
        <v>150</v>
      </c>
      <c r="O63" s="291">
        <v>200</v>
      </c>
      <c r="P63" s="302">
        <v>0</v>
      </c>
      <c r="Q63" s="302">
        <v>0</v>
      </c>
      <c r="R63" s="302">
        <v>0</v>
      </c>
      <c r="S63" s="297" t="s">
        <v>1698</v>
      </c>
      <c r="T63" s="297">
        <f t="shared" si="4"/>
        <v>2750</v>
      </c>
      <c r="U63" s="298">
        <v>2850</v>
      </c>
      <c r="V63" s="300">
        <f>T63*U63</f>
        <v>7837500</v>
      </c>
      <c r="W63" s="300">
        <f t="shared" si="2"/>
        <v>783750</v>
      </c>
      <c r="X63" s="301">
        <f t="shared" si="3"/>
        <v>8621250</v>
      </c>
      <c r="Y63" s="330"/>
    </row>
    <row r="64" spans="1:28" ht="26.25" thickBot="1" x14ac:dyDescent="0.3">
      <c r="E64" s="287"/>
      <c r="S64" s="306" t="s">
        <v>1702</v>
      </c>
      <c r="T64" s="307">
        <f>SUM(T14:T63)</f>
        <v>233510</v>
      </c>
      <c r="U64" s="308" t="s">
        <v>1703</v>
      </c>
      <c r="V64" s="309">
        <f>SUM(V14:V63)</f>
        <v>346920000</v>
      </c>
      <c r="W64" s="306"/>
      <c r="X64" s="309">
        <f>SUM(X14:X63)</f>
        <v>381612000</v>
      </c>
      <c r="Y64" s="333">
        <f>SUM(Y12:Y63)</f>
        <v>11440</v>
      </c>
      <c r="Z64" s="323">
        <f>SUM(Z13:Z63)</f>
        <v>15160000</v>
      </c>
      <c r="AA64" s="323">
        <f t="shared" ref="AA64:AB64" si="5">SUM(AA13:AA63)</f>
        <v>1516000</v>
      </c>
      <c r="AB64" s="323">
        <f t="shared" si="5"/>
        <v>16676000</v>
      </c>
    </row>
    <row r="65" spans="19:24" ht="57" customHeight="1" x14ac:dyDescent="0.25">
      <c r="S65" s="339" t="s">
        <v>1711</v>
      </c>
      <c r="T65" s="336">
        <f>T64+Y64</f>
        <v>244950</v>
      </c>
      <c r="U65" s="337"/>
      <c r="V65" s="338">
        <f>V64+Z64</f>
        <v>362080000</v>
      </c>
      <c r="W65" s="335"/>
      <c r="X65" s="338">
        <f>X64+AB64</f>
        <v>398288000</v>
      </c>
    </row>
  </sheetData>
  <mergeCells count="4">
    <mergeCell ref="A9:X9"/>
    <mergeCell ref="A10:X10"/>
    <mergeCell ref="A11:X11"/>
    <mergeCell ref="A12:X1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FF27B-AEBE-4A2A-B4B5-838594EE266B}">
  <dimension ref="A1:AI57"/>
  <sheetViews>
    <sheetView zoomScale="80" zoomScaleNormal="80" workbookViewId="0">
      <selection activeCell="H57" sqref="H56:I57"/>
    </sheetView>
  </sheetViews>
  <sheetFormatPr defaultColWidth="33.42578125" defaultRowHeight="11.25" x14ac:dyDescent="0.2"/>
  <cols>
    <col min="1" max="1" width="5.5703125" style="169" bestFit="1" customWidth="1"/>
    <col min="2" max="2" width="19.85546875" style="169" bestFit="1" customWidth="1"/>
    <col min="3" max="3" width="17.42578125" style="169" bestFit="1" customWidth="1"/>
    <col min="4" max="4" width="18.85546875" style="169" bestFit="1" customWidth="1"/>
    <col min="5" max="7" width="26" style="169" customWidth="1"/>
    <col min="8" max="9" width="17.140625" style="169" customWidth="1"/>
    <col min="10" max="10" width="14.5703125" style="169" customWidth="1"/>
    <col min="11" max="11" width="21.140625" style="169" customWidth="1"/>
    <col min="12" max="13" width="15" style="169" customWidth="1"/>
    <col min="14" max="15" width="12.28515625" style="169" customWidth="1"/>
    <col min="16" max="17" width="15.42578125" style="169" customWidth="1"/>
    <col min="18" max="19" width="15.28515625" style="169" customWidth="1"/>
    <col min="20" max="21" width="14.5703125" style="169" customWidth="1"/>
    <col min="22" max="23" width="14.85546875" style="169" customWidth="1"/>
    <col min="24" max="27" width="16" style="169" customWidth="1"/>
    <col min="28" max="29" width="14.28515625" style="169" customWidth="1"/>
    <col min="30" max="30" width="12.7109375" style="169" bestFit="1" customWidth="1"/>
    <col min="31" max="31" width="14.7109375" style="169" customWidth="1"/>
    <col min="32" max="32" width="15.85546875" style="169" customWidth="1"/>
    <col min="33" max="33" width="19.140625" style="169" customWidth="1"/>
    <col min="34" max="35" width="26" style="169" customWidth="1"/>
    <col min="36" max="16384" width="33.42578125" style="169"/>
  </cols>
  <sheetData>
    <row r="1" spans="1:35" s="274" customFormat="1" ht="15" x14ac:dyDescent="0.25"/>
    <row r="2" spans="1:35" s="274" customFormat="1" ht="15" x14ac:dyDescent="0.25"/>
    <row r="3" spans="1:35" s="274" customFormat="1" ht="15" x14ac:dyDescent="0.25"/>
    <row r="4" spans="1:35" s="274" customFormat="1" ht="31.5" x14ac:dyDescent="0.5">
      <c r="D4" s="343" t="s">
        <v>1713</v>
      </c>
    </row>
    <row r="5" spans="1:35" s="274" customFormat="1" ht="15" x14ac:dyDescent="0.25">
      <c r="D5" s="274" t="s">
        <v>1714</v>
      </c>
    </row>
    <row r="6" spans="1:35" s="274" customFormat="1" ht="15" x14ac:dyDescent="0.25"/>
    <row r="7" spans="1:35" s="274" customFormat="1" ht="15" x14ac:dyDescent="0.25"/>
    <row r="8" spans="1:35" s="274" customFormat="1" ht="15" x14ac:dyDescent="0.25"/>
    <row r="9" spans="1:35" x14ac:dyDescent="0.2">
      <c r="A9" s="350" t="s">
        <v>91</v>
      </c>
      <c r="B9" s="351"/>
      <c r="C9" s="351"/>
      <c r="D9" s="351"/>
      <c r="E9" s="351"/>
      <c r="F9" s="351"/>
      <c r="G9" s="351"/>
      <c r="H9" s="351"/>
      <c r="I9" s="351"/>
      <c r="J9" s="351"/>
      <c r="K9" s="351"/>
      <c r="L9" s="351"/>
      <c r="M9" s="351"/>
      <c r="N9" s="351"/>
      <c r="O9" s="351"/>
      <c r="P9" s="351"/>
      <c r="Q9" s="351"/>
      <c r="R9" s="351"/>
      <c r="S9" s="351"/>
      <c r="T9" s="351"/>
      <c r="U9" s="351"/>
      <c r="V9" s="351"/>
      <c r="W9" s="351"/>
      <c r="X9" s="351"/>
      <c r="Y9" s="351"/>
      <c r="Z9" s="351"/>
      <c r="AA9" s="351"/>
      <c r="AB9" s="351"/>
      <c r="AC9" s="351"/>
      <c r="AD9" s="351"/>
      <c r="AE9" s="351"/>
      <c r="AF9" s="351"/>
      <c r="AG9" s="351"/>
      <c r="AH9" s="351"/>
      <c r="AI9" s="352"/>
    </row>
    <row r="10" spans="1:35" x14ac:dyDescent="0.2">
      <c r="A10" s="353"/>
      <c r="B10" s="354"/>
      <c r="C10" s="354"/>
      <c r="D10" s="354"/>
      <c r="E10" s="354"/>
      <c r="F10" s="354"/>
      <c r="G10" s="354"/>
      <c r="H10" s="354"/>
      <c r="I10" s="354"/>
      <c r="J10" s="354"/>
      <c r="K10" s="354"/>
      <c r="L10" s="354"/>
      <c r="M10" s="354"/>
      <c r="N10" s="354"/>
      <c r="O10" s="354"/>
      <c r="P10" s="354"/>
      <c r="Q10" s="354"/>
      <c r="R10" s="354"/>
      <c r="S10" s="354"/>
      <c r="T10" s="354"/>
      <c r="U10" s="354"/>
      <c r="V10" s="354"/>
      <c r="W10" s="354"/>
      <c r="X10" s="354"/>
      <c r="Y10" s="354"/>
      <c r="Z10" s="354"/>
      <c r="AA10" s="354"/>
      <c r="AB10" s="354"/>
      <c r="AC10" s="354"/>
      <c r="AD10" s="354"/>
      <c r="AE10" s="354"/>
      <c r="AF10" s="354"/>
      <c r="AG10" s="354"/>
      <c r="AH10" s="354"/>
      <c r="AI10" s="355"/>
    </row>
    <row r="11" spans="1:35" ht="45" x14ac:dyDescent="0.2">
      <c r="A11" s="166" t="s">
        <v>1</v>
      </c>
      <c r="B11" s="167" t="s">
        <v>2</v>
      </c>
      <c r="C11" s="167" t="s">
        <v>3</v>
      </c>
      <c r="D11" s="167" t="s">
        <v>4</v>
      </c>
      <c r="E11" s="167" t="s">
        <v>5</v>
      </c>
      <c r="F11" s="167" t="s">
        <v>92</v>
      </c>
      <c r="G11" s="167" t="s">
        <v>7</v>
      </c>
      <c r="H11" s="167" t="s">
        <v>8</v>
      </c>
      <c r="I11" s="167"/>
      <c r="J11" s="167" t="s">
        <v>9</v>
      </c>
      <c r="K11" s="167"/>
      <c r="L11" s="167" t="s">
        <v>10</v>
      </c>
      <c r="M11" s="167"/>
      <c r="N11" s="167" t="s">
        <v>11</v>
      </c>
      <c r="O11" s="167"/>
      <c r="P11" s="167" t="s">
        <v>12</v>
      </c>
      <c r="Q11" s="167"/>
      <c r="R11" s="167" t="s">
        <v>13</v>
      </c>
      <c r="S11" s="167"/>
      <c r="T11" s="167" t="s">
        <v>14</v>
      </c>
      <c r="U11" s="167"/>
      <c r="V11" s="167" t="s">
        <v>15</v>
      </c>
      <c r="W11" s="167"/>
      <c r="X11" s="167" t="s">
        <v>16</v>
      </c>
      <c r="Y11" s="167"/>
      <c r="Z11" s="167" t="s">
        <v>17</v>
      </c>
      <c r="AA11" s="167"/>
      <c r="AB11" s="167" t="s">
        <v>18</v>
      </c>
      <c r="AC11" s="167"/>
      <c r="AD11" s="167" t="s">
        <v>19</v>
      </c>
      <c r="AE11" s="167" t="s">
        <v>20</v>
      </c>
      <c r="AF11" s="167" t="s">
        <v>21</v>
      </c>
      <c r="AG11" s="167" t="s">
        <v>22</v>
      </c>
      <c r="AH11" s="167" t="s">
        <v>23</v>
      </c>
      <c r="AI11" s="168" t="s">
        <v>24</v>
      </c>
    </row>
    <row r="12" spans="1:35" ht="56.25" x14ac:dyDescent="0.2">
      <c r="A12" s="340">
        <v>22</v>
      </c>
      <c r="B12" s="171" t="s">
        <v>93</v>
      </c>
      <c r="C12" s="240" t="s">
        <v>94</v>
      </c>
      <c r="D12" s="240" t="s">
        <v>95</v>
      </c>
      <c r="E12" s="240" t="s">
        <v>96</v>
      </c>
      <c r="F12" s="250" t="s">
        <v>97</v>
      </c>
      <c r="G12" s="250" t="s">
        <v>98</v>
      </c>
      <c r="H12" s="240">
        <v>200</v>
      </c>
      <c r="I12" s="251">
        <f>H12*$AF12</f>
        <v>190000</v>
      </c>
      <c r="J12" s="240">
        <v>40</v>
      </c>
      <c r="K12" s="251">
        <f>J12*$AF12</f>
        <v>38000</v>
      </c>
      <c r="L12" s="240">
        <v>500</v>
      </c>
      <c r="M12" s="251">
        <f>L12*$AF12</f>
        <v>475000</v>
      </c>
      <c r="N12" s="240">
        <v>150</v>
      </c>
      <c r="O12" s="251">
        <f>N12*$AF12</f>
        <v>142500</v>
      </c>
      <c r="P12" s="252">
        <v>1200</v>
      </c>
      <c r="Q12" s="253">
        <f>P12*$AF12</f>
        <v>1140000</v>
      </c>
      <c r="R12" s="240">
        <v>100</v>
      </c>
      <c r="S12" s="251">
        <f>R12*$AF12</f>
        <v>95000</v>
      </c>
      <c r="T12" s="240">
        <v>200</v>
      </c>
      <c r="U12" s="251">
        <f>T12*$AF12</f>
        <v>190000</v>
      </c>
      <c r="V12" s="240">
        <v>600</v>
      </c>
      <c r="W12" s="251">
        <f>V12*$AF12</f>
        <v>570000</v>
      </c>
      <c r="X12" s="240">
        <v>20</v>
      </c>
      <c r="Y12" s="251">
        <f>X12*$AF12</f>
        <v>19000</v>
      </c>
      <c r="Z12" s="341">
        <v>0</v>
      </c>
      <c r="AA12" s="254">
        <f>Z12*$AF12</f>
        <v>0</v>
      </c>
      <c r="AB12" s="341">
        <v>0</v>
      </c>
      <c r="AC12" s="254">
        <f>AB12*$AF12</f>
        <v>0</v>
      </c>
      <c r="AD12" s="240" t="s">
        <v>30</v>
      </c>
      <c r="AE12" s="240">
        <v>3010</v>
      </c>
      <c r="AF12" s="255">
        <v>950</v>
      </c>
      <c r="AG12" s="256">
        <v>2859500</v>
      </c>
      <c r="AH12" s="254">
        <v>285950</v>
      </c>
      <c r="AI12" s="257">
        <v>3145450</v>
      </c>
    </row>
    <row r="13" spans="1:35" ht="67.5" x14ac:dyDescent="0.2">
      <c r="A13" s="178">
        <v>23</v>
      </c>
      <c r="B13" s="171" t="s">
        <v>93</v>
      </c>
      <c r="C13" s="240" t="s">
        <v>99</v>
      </c>
      <c r="D13" s="240" t="s">
        <v>95</v>
      </c>
      <c r="E13" s="240" t="s">
        <v>100</v>
      </c>
      <c r="F13" s="250" t="s">
        <v>101</v>
      </c>
      <c r="G13" s="250" t="s">
        <v>102</v>
      </c>
      <c r="H13" s="240">
        <v>200</v>
      </c>
      <c r="I13" s="251">
        <f t="shared" ref="I13:I53" si="0">H13*$AF13</f>
        <v>220000</v>
      </c>
      <c r="J13" s="240">
        <v>40</v>
      </c>
      <c r="K13" s="251">
        <f t="shared" ref="K13:K53" si="1">J13*$AF13</f>
        <v>44000</v>
      </c>
      <c r="L13" s="240">
        <v>400</v>
      </c>
      <c r="M13" s="251">
        <f t="shared" ref="M13:M53" si="2">L13*$AF13</f>
        <v>440000</v>
      </c>
      <c r="N13" s="240">
        <v>150</v>
      </c>
      <c r="O13" s="251">
        <f t="shared" ref="O13:O53" si="3">N13*$AF13</f>
        <v>165000</v>
      </c>
      <c r="P13" s="258">
        <v>1200</v>
      </c>
      <c r="Q13" s="253">
        <f t="shared" ref="Q13:Q53" si="4">P13*$AF13</f>
        <v>1320000</v>
      </c>
      <c r="R13" s="240">
        <v>100</v>
      </c>
      <c r="S13" s="251">
        <f t="shared" ref="S13:S53" si="5">R13*$AF13</f>
        <v>110000</v>
      </c>
      <c r="T13" s="240">
        <v>100</v>
      </c>
      <c r="U13" s="251">
        <f t="shared" ref="U13:U53" si="6">T13*$AF13</f>
        <v>110000</v>
      </c>
      <c r="V13" s="240">
        <v>600</v>
      </c>
      <c r="W13" s="251">
        <f t="shared" ref="W13:W53" si="7">V13*$AF13</f>
        <v>660000</v>
      </c>
      <c r="X13" s="240">
        <v>20</v>
      </c>
      <c r="Y13" s="251">
        <f t="shared" ref="Y13:Y53" si="8">X13*$AF13</f>
        <v>22000</v>
      </c>
      <c r="Z13" s="171">
        <v>0</v>
      </c>
      <c r="AA13" s="254">
        <f t="shared" ref="AA13:AA53" si="9">Z13*$AF13</f>
        <v>0</v>
      </c>
      <c r="AB13" s="171">
        <v>0</v>
      </c>
      <c r="AC13" s="254">
        <f t="shared" ref="AC13:AC53" si="10">AB13*$AF13</f>
        <v>0</v>
      </c>
      <c r="AD13" s="240" t="s">
        <v>30</v>
      </c>
      <c r="AE13" s="240">
        <v>2810</v>
      </c>
      <c r="AF13" s="255">
        <v>1100</v>
      </c>
      <c r="AG13" s="256">
        <v>3091000</v>
      </c>
      <c r="AH13" s="254">
        <v>309100</v>
      </c>
      <c r="AI13" s="257">
        <v>3400100</v>
      </c>
    </row>
    <row r="14" spans="1:35" ht="123.75" x14ac:dyDescent="0.2">
      <c r="A14" s="340">
        <v>24</v>
      </c>
      <c r="B14" s="171" t="s">
        <v>93</v>
      </c>
      <c r="C14" s="240" t="s">
        <v>103</v>
      </c>
      <c r="D14" s="240" t="s">
        <v>95</v>
      </c>
      <c r="E14" s="240" t="s">
        <v>104</v>
      </c>
      <c r="F14" s="250" t="s">
        <v>105</v>
      </c>
      <c r="G14" s="250" t="s">
        <v>106</v>
      </c>
      <c r="H14" s="240">
        <v>200</v>
      </c>
      <c r="I14" s="251">
        <f t="shared" si="0"/>
        <v>480000</v>
      </c>
      <c r="J14" s="240">
        <v>80</v>
      </c>
      <c r="K14" s="251">
        <f t="shared" si="1"/>
        <v>192000</v>
      </c>
      <c r="L14" s="240">
        <v>400</v>
      </c>
      <c r="M14" s="251">
        <f t="shared" si="2"/>
        <v>960000</v>
      </c>
      <c r="N14" s="240">
        <v>900</v>
      </c>
      <c r="O14" s="251">
        <f t="shared" si="3"/>
        <v>2160000</v>
      </c>
      <c r="P14" s="258">
        <v>1200</v>
      </c>
      <c r="Q14" s="253">
        <f t="shared" si="4"/>
        <v>2880000</v>
      </c>
      <c r="R14" s="240">
        <v>110</v>
      </c>
      <c r="S14" s="251">
        <f t="shared" si="5"/>
        <v>264000</v>
      </c>
      <c r="T14" s="240">
        <v>150</v>
      </c>
      <c r="U14" s="251">
        <f t="shared" si="6"/>
        <v>360000</v>
      </c>
      <c r="V14" s="240">
        <v>480</v>
      </c>
      <c r="W14" s="251">
        <f t="shared" si="7"/>
        <v>1152000</v>
      </c>
      <c r="X14" s="240">
        <v>40</v>
      </c>
      <c r="Y14" s="251">
        <f t="shared" si="8"/>
        <v>96000</v>
      </c>
      <c r="Z14" s="171">
        <v>0</v>
      </c>
      <c r="AA14" s="254">
        <f t="shared" si="9"/>
        <v>0</v>
      </c>
      <c r="AB14" s="171">
        <v>0</v>
      </c>
      <c r="AC14" s="254">
        <f t="shared" si="10"/>
        <v>0</v>
      </c>
      <c r="AD14" s="240" t="s">
        <v>30</v>
      </c>
      <c r="AE14" s="240">
        <v>3560</v>
      </c>
      <c r="AF14" s="255">
        <v>2400</v>
      </c>
      <c r="AG14" s="256">
        <v>8544000</v>
      </c>
      <c r="AH14" s="254">
        <v>854400</v>
      </c>
      <c r="AI14" s="257">
        <v>9398400</v>
      </c>
    </row>
    <row r="15" spans="1:35" ht="135" x14ac:dyDescent="0.2">
      <c r="A15" s="178">
        <v>25</v>
      </c>
      <c r="B15" s="171" t="s">
        <v>93</v>
      </c>
      <c r="C15" s="240" t="s">
        <v>107</v>
      </c>
      <c r="D15" s="240" t="s">
        <v>95</v>
      </c>
      <c r="E15" s="240" t="s">
        <v>108</v>
      </c>
      <c r="F15" s="250" t="s">
        <v>109</v>
      </c>
      <c r="G15" s="250" t="s">
        <v>110</v>
      </c>
      <c r="H15" s="240">
        <v>200</v>
      </c>
      <c r="I15" s="251">
        <f t="shared" si="0"/>
        <v>500000</v>
      </c>
      <c r="J15" s="240">
        <v>80</v>
      </c>
      <c r="K15" s="251">
        <f t="shared" si="1"/>
        <v>200000</v>
      </c>
      <c r="L15" s="240">
        <v>600</v>
      </c>
      <c r="M15" s="251">
        <f t="shared" si="2"/>
        <v>1500000</v>
      </c>
      <c r="N15" s="240">
        <v>900</v>
      </c>
      <c r="O15" s="251">
        <f t="shared" si="3"/>
        <v>2250000</v>
      </c>
      <c r="P15" s="258">
        <v>1200</v>
      </c>
      <c r="Q15" s="253">
        <f t="shared" si="4"/>
        <v>3000000</v>
      </c>
      <c r="R15" s="240">
        <v>90</v>
      </c>
      <c r="S15" s="251">
        <f t="shared" si="5"/>
        <v>225000</v>
      </c>
      <c r="T15" s="240">
        <v>150</v>
      </c>
      <c r="U15" s="251">
        <f t="shared" si="6"/>
        <v>375000</v>
      </c>
      <c r="V15" s="240">
        <v>480</v>
      </c>
      <c r="W15" s="251">
        <f t="shared" si="7"/>
        <v>1200000</v>
      </c>
      <c r="X15" s="240">
        <v>40</v>
      </c>
      <c r="Y15" s="251">
        <f t="shared" si="8"/>
        <v>100000</v>
      </c>
      <c r="Z15" s="171">
        <v>0</v>
      </c>
      <c r="AA15" s="254">
        <f t="shared" si="9"/>
        <v>0</v>
      </c>
      <c r="AB15" s="171">
        <v>0</v>
      </c>
      <c r="AC15" s="254">
        <f t="shared" si="10"/>
        <v>0</v>
      </c>
      <c r="AD15" s="240" t="s">
        <v>30</v>
      </c>
      <c r="AE15" s="240">
        <v>3740</v>
      </c>
      <c r="AF15" s="255">
        <v>2500</v>
      </c>
      <c r="AG15" s="256">
        <v>9350000</v>
      </c>
      <c r="AH15" s="254">
        <v>935000</v>
      </c>
      <c r="AI15" s="257">
        <v>10285000</v>
      </c>
    </row>
    <row r="16" spans="1:35" ht="90" x14ac:dyDescent="0.2">
      <c r="A16" s="340">
        <v>26</v>
      </c>
      <c r="B16" s="171" t="s">
        <v>93</v>
      </c>
      <c r="C16" s="240" t="s">
        <v>111</v>
      </c>
      <c r="D16" s="240" t="s">
        <v>95</v>
      </c>
      <c r="E16" s="240" t="s">
        <v>112</v>
      </c>
      <c r="F16" s="250" t="s">
        <v>113</v>
      </c>
      <c r="G16" s="250" t="s">
        <v>114</v>
      </c>
      <c r="H16" s="240">
        <v>400</v>
      </c>
      <c r="I16" s="251">
        <f t="shared" si="0"/>
        <v>840000</v>
      </c>
      <c r="J16" s="240">
        <v>400</v>
      </c>
      <c r="K16" s="251">
        <f t="shared" si="1"/>
        <v>840000</v>
      </c>
      <c r="L16" s="240">
        <v>500</v>
      </c>
      <c r="M16" s="251">
        <f t="shared" si="2"/>
        <v>1050000</v>
      </c>
      <c r="N16" s="240">
        <v>900</v>
      </c>
      <c r="O16" s="251">
        <f t="shared" si="3"/>
        <v>1890000</v>
      </c>
      <c r="P16" s="252">
        <v>1200</v>
      </c>
      <c r="Q16" s="253">
        <f t="shared" si="4"/>
        <v>2520000</v>
      </c>
      <c r="R16" s="240">
        <v>550</v>
      </c>
      <c r="S16" s="251">
        <f t="shared" si="5"/>
        <v>1155000</v>
      </c>
      <c r="T16" s="240">
        <v>1000</v>
      </c>
      <c r="U16" s="251">
        <f t="shared" si="6"/>
        <v>2100000</v>
      </c>
      <c r="V16" s="240">
        <v>480</v>
      </c>
      <c r="W16" s="251">
        <f t="shared" si="7"/>
        <v>1008000</v>
      </c>
      <c r="X16" s="240">
        <v>400</v>
      </c>
      <c r="Y16" s="251">
        <f t="shared" si="8"/>
        <v>840000</v>
      </c>
      <c r="Z16" s="171">
        <v>0</v>
      </c>
      <c r="AA16" s="254">
        <f t="shared" si="9"/>
        <v>0</v>
      </c>
      <c r="AB16" s="171">
        <v>0</v>
      </c>
      <c r="AC16" s="254">
        <f t="shared" si="10"/>
        <v>0</v>
      </c>
      <c r="AD16" s="240" t="s">
        <v>30</v>
      </c>
      <c r="AE16" s="240">
        <v>5830</v>
      </c>
      <c r="AF16" s="255">
        <v>2100</v>
      </c>
      <c r="AG16" s="256">
        <v>12243000</v>
      </c>
      <c r="AH16" s="254">
        <v>1224300</v>
      </c>
      <c r="AI16" s="257">
        <v>13467300</v>
      </c>
    </row>
    <row r="17" spans="1:35" ht="78.75" x14ac:dyDescent="0.2">
      <c r="A17" s="178">
        <v>27</v>
      </c>
      <c r="B17" s="171" t="s">
        <v>93</v>
      </c>
      <c r="C17" s="240" t="s">
        <v>115</v>
      </c>
      <c r="D17" s="240" t="s">
        <v>95</v>
      </c>
      <c r="E17" s="240" t="s">
        <v>116</v>
      </c>
      <c r="F17" s="250" t="s">
        <v>117</v>
      </c>
      <c r="G17" s="250" t="s">
        <v>118</v>
      </c>
      <c r="H17" s="240">
        <v>400</v>
      </c>
      <c r="I17" s="251">
        <f t="shared" si="0"/>
        <v>760000</v>
      </c>
      <c r="J17" s="240">
        <v>800</v>
      </c>
      <c r="K17" s="251">
        <f t="shared" si="1"/>
        <v>1520000</v>
      </c>
      <c r="L17" s="240">
        <v>500</v>
      </c>
      <c r="M17" s="251">
        <f t="shared" si="2"/>
        <v>950000</v>
      </c>
      <c r="N17" s="240">
        <v>600</v>
      </c>
      <c r="O17" s="251">
        <f t="shared" si="3"/>
        <v>1140000</v>
      </c>
      <c r="P17" s="252">
        <v>1200</v>
      </c>
      <c r="Q17" s="253">
        <f t="shared" si="4"/>
        <v>2280000</v>
      </c>
      <c r="R17" s="240">
        <v>260</v>
      </c>
      <c r="S17" s="251">
        <f t="shared" si="5"/>
        <v>494000</v>
      </c>
      <c r="T17" s="240">
        <v>1000</v>
      </c>
      <c r="U17" s="251">
        <f t="shared" si="6"/>
        <v>1900000</v>
      </c>
      <c r="V17" s="240">
        <v>240</v>
      </c>
      <c r="W17" s="251">
        <f t="shared" si="7"/>
        <v>456000</v>
      </c>
      <c r="X17" s="240">
        <v>400</v>
      </c>
      <c r="Y17" s="251">
        <f t="shared" si="8"/>
        <v>760000</v>
      </c>
      <c r="Z17" s="171">
        <v>0</v>
      </c>
      <c r="AA17" s="254">
        <f t="shared" si="9"/>
        <v>0</v>
      </c>
      <c r="AB17" s="171">
        <v>0</v>
      </c>
      <c r="AC17" s="254">
        <f t="shared" si="10"/>
        <v>0</v>
      </c>
      <c r="AD17" s="240" t="s">
        <v>30</v>
      </c>
      <c r="AE17" s="240">
        <v>5400</v>
      </c>
      <c r="AF17" s="255">
        <v>1900</v>
      </c>
      <c r="AG17" s="256">
        <v>10260000</v>
      </c>
      <c r="AH17" s="254">
        <v>1026000</v>
      </c>
      <c r="AI17" s="257">
        <v>11286000</v>
      </c>
    </row>
    <row r="18" spans="1:35" ht="135" x14ac:dyDescent="0.2">
      <c r="A18" s="170">
        <v>28</v>
      </c>
      <c r="B18" s="171" t="s">
        <v>93</v>
      </c>
      <c r="C18" s="240" t="s">
        <v>119</v>
      </c>
      <c r="D18" s="240" t="s">
        <v>95</v>
      </c>
      <c r="E18" s="240" t="s">
        <v>120</v>
      </c>
      <c r="F18" s="250" t="s">
        <v>121</v>
      </c>
      <c r="G18" s="250" t="s">
        <v>122</v>
      </c>
      <c r="H18" s="240">
        <v>400</v>
      </c>
      <c r="I18" s="251">
        <f t="shared" si="0"/>
        <v>1200000</v>
      </c>
      <c r="J18" s="240">
        <v>800</v>
      </c>
      <c r="K18" s="251">
        <f t="shared" si="1"/>
        <v>2400000</v>
      </c>
      <c r="L18" s="240">
        <v>700</v>
      </c>
      <c r="M18" s="251">
        <f t="shared" si="2"/>
        <v>2100000</v>
      </c>
      <c r="N18" s="240">
        <v>600</v>
      </c>
      <c r="O18" s="251">
        <f t="shared" si="3"/>
        <v>1800000</v>
      </c>
      <c r="P18" s="252">
        <v>1200</v>
      </c>
      <c r="Q18" s="253">
        <f t="shared" si="4"/>
        <v>3600000</v>
      </c>
      <c r="R18" s="240">
        <v>350</v>
      </c>
      <c r="S18" s="251">
        <f t="shared" si="5"/>
        <v>1050000</v>
      </c>
      <c r="T18" s="240">
        <v>1000</v>
      </c>
      <c r="U18" s="251">
        <f t="shared" si="6"/>
        <v>3000000</v>
      </c>
      <c r="V18" s="240">
        <v>480</v>
      </c>
      <c r="W18" s="251">
        <f t="shared" si="7"/>
        <v>1440000</v>
      </c>
      <c r="X18" s="240">
        <v>200</v>
      </c>
      <c r="Y18" s="251">
        <f t="shared" si="8"/>
        <v>600000</v>
      </c>
      <c r="Z18" s="171">
        <v>0</v>
      </c>
      <c r="AA18" s="254">
        <f t="shared" si="9"/>
        <v>0</v>
      </c>
      <c r="AB18" s="171">
        <v>0</v>
      </c>
      <c r="AC18" s="254">
        <f t="shared" si="10"/>
        <v>0</v>
      </c>
      <c r="AD18" s="240" t="s">
        <v>30</v>
      </c>
      <c r="AE18" s="240">
        <v>5730</v>
      </c>
      <c r="AF18" s="255">
        <v>3000</v>
      </c>
      <c r="AG18" s="256">
        <v>17190000</v>
      </c>
      <c r="AH18" s="254">
        <v>1719000</v>
      </c>
      <c r="AI18" s="257">
        <v>18909000</v>
      </c>
    </row>
    <row r="19" spans="1:35" ht="157.5" x14ac:dyDescent="0.2">
      <c r="A19" s="178">
        <v>29</v>
      </c>
      <c r="B19" s="171" t="s">
        <v>93</v>
      </c>
      <c r="C19" s="240" t="s">
        <v>123</v>
      </c>
      <c r="D19" s="240" t="s">
        <v>95</v>
      </c>
      <c r="E19" s="240" t="s">
        <v>124</v>
      </c>
      <c r="F19" s="250" t="s">
        <v>125</v>
      </c>
      <c r="G19" s="250" t="s">
        <v>126</v>
      </c>
      <c r="H19" s="240">
        <v>400</v>
      </c>
      <c r="I19" s="251">
        <f t="shared" si="0"/>
        <v>1280000</v>
      </c>
      <c r="J19" s="240">
        <v>150</v>
      </c>
      <c r="K19" s="251">
        <f t="shared" si="1"/>
        <v>480000</v>
      </c>
      <c r="L19" s="240">
        <v>800</v>
      </c>
      <c r="M19" s="251">
        <f t="shared" si="2"/>
        <v>2560000</v>
      </c>
      <c r="N19" s="240">
        <v>600</v>
      </c>
      <c r="O19" s="251">
        <f t="shared" si="3"/>
        <v>1920000</v>
      </c>
      <c r="P19" s="252">
        <v>1200</v>
      </c>
      <c r="Q19" s="253">
        <f t="shared" si="4"/>
        <v>3840000</v>
      </c>
      <c r="R19" s="240">
        <v>260</v>
      </c>
      <c r="S19" s="251">
        <f t="shared" si="5"/>
        <v>832000</v>
      </c>
      <c r="T19" s="240">
        <v>1000</v>
      </c>
      <c r="U19" s="251">
        <f t="shared" si="6"/>
        <v>3200000</v>
      </c>
      <c r="V19" s="240">
        <v>480</v>
      </c>
      <c r="W19" s="251">
        <f t="shared" si="7"/>
        <v>1536000</v>
      </c>
      <c r="X19" s="240">
        <v>200</v>
      </c>
      <c r="Y19" s="251">
        <f t="shared" si="8"/>
        <v>640000</v>
      </c>
      <c r="Z19" s="171">
        <v>0</v>
      </c>
      <c r="AA19" s="254">
        <f t="shared" si="9"/>
        <v>0</v>
      </c>
      <c r="AB19" s="171">
        <v>0</v>
      </c>
      <c r="AC19" s="254">
        <f t="shared" si="10"/>
        <v>0</v>
      </c>
      <c r="AD19" s="240" t="s">
        <v>30</v>
      </c>
      <c r="AE19" s="240">
        <v>5090</v>
      </c>
      <c r="AF19" s="255">
        <v>3200</v>
      </c>
      <c r="AG19" s="256">
        <v>16288000</v>
      </c>
      <c r="AH19" s="254">
        <v>1628800</v>
      </c>
      <c r="AI19" s="257">
        <v>17916800</v>
      </c>
    </row>
    <row r="20" spans="1:35" ht="157.5" x14ac:dyDescent="0.2">
      <c r="A20" s="170">
        <v>30</v>
      </c>
      <c r="B20" s="171" t="s">
        <v>93</v>
      </c>
      <c r="C20" s="240" t="s">
        <v>127</v>
      </c>
      <c r="D20" s="240" t="s">
        <v>95</v>
      </c>
      <c r="E20" s="240" t="s">
        <v>128</v>
      </c>
      <c r="F20" s="250" t="s">
        <v>129</v>
      </c>
      <c r="G20" s="250" t="s">
        <v>130</v>
      </c>
      <c r="H20" s="240">
        <v>400</v>
      </c>
      <c r="I20" s="251">
        <f t="shared" si="0"/>
        <v>1240000</v>
      </c>
      <c r="J20" s="240">
        <v>200</v>
      </c>
      <c r="K20" s="251">
        <f t="shared" si="1"/>
        <v>620000</v>
      </c>
      <c r="L20" s="240">
        <v>700</v>
      </c>
      <c r="M20" s="251">
        <f t="shared" si="2"/>
        <v>2170000</v>
      </c>
      <c r="N20" s="240">
        <v>600</v>
      </c>
      <c r="O20" s="251">
        <f t="shared" si="3"/>
        <v>1860000</v>
      </c>
      <c r="P20" s="252">
        <v>1200</v>
      </c>
      <c r="Q20" s="253">
        <f t="shared" si="4"/>
        <v>3720000</v>
      </c>
      <c r="R20" s="240">
        <v>200</v>
      </c>
      <c r="S20" s="251">
        <f t="shared" si="5"/>
        <v>620000</v>
      </c>
      <c r="T20" s="240">
        <v>500</v>
      </c>
      <c r="U20" s="251">
        <f t="shared" si="6"/>
        <v>1550000</v>
      </c>
      <c r="V20" s="240">
        <v>480</v>
      </c>
      <c r="W20" s="251">
        <f t="shared" si="7"/>
        <v>1488000</v>
      </c>
      <c r="X20" s="240">
        <v>100</v>
      </c>
      <c r="Y20" s="251">
        <f t="shared" si="8"/>
        <v>310000</v>
      </c>
      <c r="Z20" s="171">
        <v>0</v>
      </c>
      <c r="AA20" s="254">
        <f t="shared" si="9"/>
        <v>0</v>
      </c>
      <c r="AB20" s="171">
        <v>0</v>
      </c>
      <c r="AC20" s="254">
        <f t="shared" si="10"/>
        <v>0</v>
      </c>
      <c r="AD20" s="240" t="s">
        <v>30</v>
      </c>
      <c r="AE20" s="240">
        <v>4380</v>
      </c>
      <c r="AF20" s="255">
        <v>3100</v>
      </c>
      <c r="AG20" s="256">
        <v>13578000</v>
      </c>
      <c r="AH20" s="254">
        <v>1357800</v>
      </c>
      <c r="AI20" s="257">
        <v>14935800</v>
      </c>
    </row>
    <row r="21" spans="1:35" ht="112.5" x14ac:dyDescent="0.2">
      <c r="A21" s="178">
        <v>31</v>
      </c>
      <c r="B21" s="171" t="s">
        <v>93</v>
      </c>
      <c r="C21" s="240" t="s">
        <v>131</v>
      </c>
      <c r="D21" s="240" t="s">
        <v>95</v>
      </c>
      <c r="E21" s="240" t="s">
        <v>132</v>
      </c>
      <c r="F21" s="250" t="s">
        <v>133</v>
      </c>
      <c r="G21" s="250" t="s">
        <v>130</v>
      </c>
      <c r="H21" s="240">
        <v>400</v>
      </c>
      <c r="I21" s="251">
        <f t="shared" si="0"/>
        <v>1280000</v>
      </c>
      <c r="J21" s="240">
        <v>200</v>
      </c>
      <c r="K21" s="251">
        <f t="shared" si="1"/>
        <v>640000</v>
      </c>
      <c r="L21" s="240">
        <v>500</v>
      </c>
      <c r="M21" s="251">
        <f t="shared" si="2"/>
        <v>1600000</v>
      </c>
      <c r="N21" s="240">
        <v>600</v>
      </c>
      <c r="O21" s="251">
        <f t="shared" si="3"/>
        <v>1920000</v>
      </c>
      <c r="P21" s="252">
        <v>1200</v>
      </c>
      <c r="Q21" s="253">
        <f t="shared" si="4"/>
        <v>3840000</v>
      </c>
      <c r="R21" s="240">
        <v>160</v>
      </c>
      <c r="S21" s="251">
        <f t="shared" si="5"/>
        <v>512000</v>
      </c>
      <c r="T21" s="240">
        <v>400</v>
      </c>
      <c r="U21" s="251">
        <f t="shared" si="6"/>
        <v>1280000</v>
      </c>
      <c r="V21" s="240">
        <v>480</v>
      </c>
      <c r="W21" s="251">
        <f t="shared" si="7"/>
        <v>1536000</v>
      </c>
      <c r="X21" s="240">
        <v>100</v>
      </c>
      <c r="Y21" s="251">
        <f t="shared" si="8"/>
        <v>320000</v>
      </c>
      <c r="Z21" s="171">
        <v>0</v>
      </c>
      <c r="AA21" s="254">
        <f t="shared" si="9"/>
        <v>0</v>
      </c>
      <c r="AB21" s="171">
        <v>0</v>
      </c>
      <c r="AC21" s="254">
        <f t="shared" si="10"/>
        <v>0</v>
      </c>
      <c r="AD21" s="240" t="s">
        <v>30</v>
      </c>
      <c r="AE21" s="240">
        <v>4040</v>
      </c>
      <c r="AF21" s="255">
        <v>3200</v>
      </c>
      <c r="AG21" s="256">
        <v>12928000</v>
      </c>
      <c r="AH21" s="254">
        <v>1292800</v>
      </c>
      <c r="AI21" s="257">
        <v>14220800</v>
      </c>
    </row>
    <row r="22" spans="1:35" ht="146.25" x14ac:dyDescent="0.2">
      <c r="A22" s="170">
        <v>32</v>
      </c>
      <c r="B22" s="171" t="s">
        <v>93</v>
      </c>
      <c r="C22" s="240" t="s">
        <v>134</v>
      </c>
      <c r="D22" s="240" t="s">
        <v>95</v>
      </c>
      <c r="E22" s="240" t="s">
        <v>135</v>
      </c>
      <c r="F22" s="250" t="s">
        <v>136</v>
      </c>
      <c r="G22" s="250" t="s">
        <v>130</v>
      </c>
      <c r="H22" s="240">
        <v>300</v>
      </c>
      <c r="I22" s="251">
        <f t="shared" si="0"/>
        <v>930000</v>
      </c>
      <c r="J22" s="240">
        <v>500</v>
      </c>
      <c r="K22" s="251">
        <f t="shared" si="1"/>
        <v>1550000</v>
      </c>
      <c r="L22" s="240">
        <v>500</v>
      </c>
      <c r="M22" s="251">
        <f t="shared" si="2"/>
        <v>1550000</v>
      </c>
      <c r="N22" s="240">
        <v>600</v>
      </c>
      <c r="O22" s="251">
        <f t="shared" si="3"/>
        <v>1860000</v>
      </c>
      <c r="P22" s="252">
        <v>1200</v>
      </c>
      <c r="Q22" s="253">
        <f t="shared" si="4"/>
        <v>3720000</v>
      </c>
      <c r="R22" s="240">
        <v>220</v>
      </c>
      <c r="S22" s="251">
        <f t="shared" si="5"/>
        <v>682000</v>
      </c>
      <c r="T22" s="240">
        <v>500</v>
      </c>
      <c r="U22" s="251">
        <f t="shared" si="6"/>
        <v>1550000</v>
      </c>
      <c r="V22" s="240">
        <v>480</v>
      </c>
      <c r="W22" s="251">
        <f t="shared" si="7"/>
        <v>1488000</v>
      </c>
      <c r="X22" s="240">
        <v>60</v>
      </c>
      <c r="Y22" s="251">
        <f t="shared" si="8"/>
        <v>186000</v>
      </c>
      <c r="Z22" s="171">
        <v>0</v>
      </c>
      <c r="AA22" s="254">
        <f t="shared" si="9"/>
        <v>0</v>
      </c>
      <c r="AB22" s="171">
        <v>0</v>
      </c>
      <c r="AC22" s="254">
        <f t="shared" si="10"/>
        <v>0</v>
      </c>
      <c r="AD22" s="240" t="s">
        <v>30</v>
      </c>
      <c r="AE22" s="240">
        <v>4360</v>
      </c>
      <c r="AF22" s="255">
        <v>3100</v>
      </c>
      <c r="AG22" s="256">
        <v>13516000</v>
      </c>
      <c r="AH22" s="254">
        <v>1351600</v>
      </c>
      <c r="AI22" s="257">
        <v>14867600</v>
      </c>
    </row>
    <row r="23" spans="1:35" ht="56.25" x14ac:dyDescent="0.2">
      <c r="A23" s="178">
        <v>33</v>
      </c>
      <c r="B23" s="171" t="s">
        <v>93</v>
      </c>
      <c r="C23" s="240" t="s">
        <v>137</v>
      </c>
      <c r="D23" s="240" t="s">
        <v>95</v>
      </c>
      <c r="E23" s="240" t="s">
        <v>135</v>
      </c>
      <c r="F23" s="250" t="s">
        <v>138</v>
      </c>
      <c r="G23" s="250" t="s">
        <v>139</v>
      </c>
      <c r="H23" s="240">
        <v>300</v>
      </c>
      <c r="I23" s="251">
        <f t="shared" si="0"/>
        <v>930000</v>
      </c>
      <c r="J23" s="240">
        <v>500</v>
      </c>
      <c r="K23" s="251">
        <f t="shared" si="1"/>
        <v>1550000</v>
      </c>
      <c r="L23" s="240">
        <v>450</v>
      </c>
      <c r="M23" s="251">
        <f t="shared" si="2"/>
        <v>1395000</v>
      </c>
      <c r="N23" s="240">
        <v>600</v>
      </c>
      <c r="O23" s="251">
        <f t="shared" si="3"/>
        <v>1860000</v>
      </c>
      <c r="P23" s="252">
        <v>1200</v>
      </c>
      <c r="Q23" s="253">
        <f t="shared" si="4"/>
        <v>3720000</v>
      </c>
      <c r="R23" s="240">
        <v>320</v>
      </c>
      <c r="S23" s="251">
        <f t="shared" si="5"/>
        <v>992000</v>
      </c>
      <c r="T23" s="240">
        <v>500</v>
      </c>
      <c r="U23" s="251">
        <f t="shared" si="6"/>
        <v>1550000</v>
      </c>
      <c r="V23" s="240">
        <v>480</v>
      </c>
      <c r="W23" s="251">
        <f t="shared" si="7"/>
        <v>1488000</v>
      </c>
      <c r="X23" s="240">
        <v>40</v>
      </c>
      <c r="Y23" s="251">
        <f t="shared" si="8"/>
        <v>124000</v>
      </c>
      <c r="Z23" s="171">
        <v>0</v>
      </c>
      <c r="AA23" s="254">
        <f t="shared" si="9"/>
        <v>0</v>
      </c>
      <c r="AB23" s="171">
        <v>0</v>
      </c>
      <c r="AC23" s="254">
        <f t="shared" si="10"/>
        <v>0</v>
      </c>
      <c r="AD23" s="240" t="s">
        <v>30</v>
      </c>
      <c r="AE23" s="240">
        <v>4390</v>
      </c>
      <c r="AF23" s="255">
        <v>3100</v>
      </c>
      <c r="AG23" s="256">
        <v>13609000</v>
      </c>
      <c r="AH23" s="254">
        <v>1360900</v>
      </c>
      <c r="AI23" s="257">
        <v>14969900</v>
      </c>
    </row>
    <row r="24" spans="1:35" ht="168.75" x14ac:dyDescent="0.2">
      <c r="A24" s="170">
        <v>34</v>
      </c>
      <c r="B24" s="171" t="s">
        <v>93</v>
      </c>
      <c r="C24" s="240" t="s">
        <v>140</v>
      </c>
      <c r="D24" s="240" t="s">
        <v>95</v>
      </c>
      <c r="E24" s="240" t="s">
        <v>141</v>
      </c>
      <c r="F24" s="250" t="s">
        <v>142</v>
      </c>
      <c r="G24" s="250" t="s">
        <v>143</v>
      </c>
      <c r="H24" s="240">
        <v>300</v>
      </c>
      <c r="I24" s="251">
        <f t="shared" si="0"/>
        <v>960000</v>
      </c>
      <c r="J24" s="240">
        <v>200</v>
      </c>
      <c r="K24" s="251">
        <f t="shared" si="1"/>
        <v>640000</v>
      </c>
      <c r="L24" s="240">
        <v>500</v>
      </c>
      <c r="M24" s="251">
        <f t="shared" si="2"/>
        <v>1600000</v>
      </c>
      <c r="N24" s="240">
        <v>600</v>
      </c>
      <c r="O24" s="251">
        <f t="shared" si="3"/>
        <v>1920000</v>
      </c>
      <c r="P24" s="252">
        <v>1200</v>
      </c>
      <c r="Q24" s="253">
        <f t="shared" si="4"/>
        <v>3840000</v>
      </c>
      <c r="R24" s="240">
        <v>140</v>
      </c>
      <c r="S24" s="251">
        <f t="shared" si="5"/>
        <v>448000</v>
      </c>
      <c r="T24" s="240">
        <v>600</v>
      </c>
      <c r="U24" s="251">
        <f t="shared" si="6"/>
        <v>1920000</v>
      </c>
      <c r="V24" s="240">
        <v>480</v>
      </c>
      <c r="W24" s="251">
        <f t="shared" si="7"/>
        <v>1536000</v>
      </c>
      <c r="X24" s="240">
        <v>40</v>
      </c>
      <c r="Y24" s="251">
        <f t="shared" si="8"/>
        <v>128000</v>
      </c>
      <c r="Z24" s="171">
        <v>0</v>
      </c>
      <c r="AA24" s="254">
        <f t="shared" si="9"/>
        <v>0</v>
      </c>
      <c r="AB24" s="171">
        <v>0</v>
      </c>
      <c r="AC24" s="254">
        <f t="shared" si="10"/>
        <v>0</v>
      </c>
      <c r="AD24" s="240" t="s">
        <v>30</v>
      </c>
      <c r="AE24" s="240">
        <v>4060</v>
      </c>
      <c r="AF24" s="255">
        <v>3200</v>
      </c>
      <c r="AG24" s="256">
        <v>12992000</v>
      </c>
      <c r="AH24" s="254">
        <v>1299200</v>
      </c>
      <c r="AI24" s="257">
        <v>14291200</v>
      </c>
    </row>
    <row r="25" spans="1:35" ht="135" x14ac:dyDescent="0.2">
      <c r="A25" s="178">
        <v>35</v>
      </c>
      <c r="B25" s="171" t="s">
        <v>93</v>
      </c>
      <c r="C25" s="240" t="s">
        <v>144</v>
      </c>
      <c r="D25" s="240" t="s">
        <v>95</v>
      </c>
      <c r="E25" s="240" t="s">
        <v>145</v>
      </c>
      <c r="F25" s="250" t="s">
        <v>146</v>
      </c>
      <c r="G25" s="250" t="s">
        <v>147</v>
      </c>
      <c r="H25" s="240">
        <v>500</v>
      </c>
      <c r="I25" s="251">
        <f t="shared" si="0"/>
        <v>1650000</v>
      </c>
      <c r="J25" s="240">
        <v>200</v>
      </c>
      <c r="K25" s="251">
        <f t="shared" si="1"/>
        <v>660000</v>
      </c>
      <c r="L25" s="240">
        <v>500</v>
      </c>
      <c r="M25" s="251">
        <f t="shared" si="2"/>
        <v>1650000</v>
      </c>
      <c r="N25" s="240">
        <v>300</v>
      </c>
      <c r="O25" s="251">
        <f t="shared" si="3"/>
        <v>990000</v>
      </c>
      <c r="P25" s="252">
        <v>1200</v>
      </c>
      <c r="Q25" s="253">
        <f t="shared" si="4"/>
        <v>3960000</v>
      </c>
      <c r="R25" s="240">
        <v>150</v>
      </c>
      <c r="S25" s="251">
        <f t="shared" si="5"/>
        <v>495000</v>
      </c>
      <c r="T25" s="240">
        <v>600</v>
      </c>
      <c r="U25" s="251">
        <f t="shared" si="6"/>
        <v>1980000</v>
      </c>
      <c r="V25" s="240">
        <v>480</v>
      </c>
      <c r="W25" s="251">
        <f t="shared" si="7"/>
        <v>1584000</v>
      </c>
      <c r="X25" s="240">
        <v>60</v>
      </c>
      <c r="Y25" s="251">
        <f t="shared" si="8"/>
        <v>198000</v>
      </c>
      <c r="Z25" s="171">
        <v>0</v>
      </c>
      <c r="AA25" s="254">
        <f t="shared" si="9"/>
        <v>0</v>
      </c>
      <c r="AB25" s="171">
        <v>0</v>
      </c>
      <c r="AC25" s="254">
        <f t="shared" si="10"/>
        <v>0</v>
      </c>
      <c r="AD25" s="240" t="s">
        <v>30</v>
      </c>
      <c r="AE25" s="240">
        <v>3990</v>
      </c>
      <c r="AF25" s="255">
        <v>3300</v>
      </c>
      <c r="AG25" s="256">
        <v>13167000</v>
      </c>
      <c r="AH25" s="254">
        <v>1316700</v>
      </c>
      <c r="AI25" s="257">
        <v>14483700</v>
      </c>
    </row>
    <row r="26" spans="1:35" ht="180" x14ac:dyDescent="0.2">
      <c r="A26" s="170">
        <v>36</v>
      </c>
      <c r="B26" s="171" t="s">
        <v>93</v>
      </c>
      <c r="C26" s="240" t="s">
        <v>148</v>
      </c>
      <c r="D26" s="240" t="s">
        <v>95</v>
      </c>
      <c r="E26" s="240" t="s">
        <v>149</v>
      </c>
      <c r="F26" s="250" t="s">
        <v>150</v>
      </c>
      <c r="G26" s="250" t="s">
        <v>151</v>
      </c>
      <c r="H26" s="240">
        <v>500</v>
      </c>
      <c r="I26" s="251">
        <f t="shared" si="0"/>
        <v>1650000</v>
      </c>
      <c r="J26" s="240">
        <v>150</v>
      </c>
      <c r="K26" s="251">
        <f t="shared" si="1"/>
        <v>495000</v>
      </c>
      <c r="L26" s="240">
        <v>500</v>
      </c>
      <c r="M26" s="251">
        <f t="shared" si="2"/>
        <v>1650000</v>
      </c>
      <c r="N26" s="240">
        <v>300</v>
      </c>
      <c r="O26" s="251">
        <f t="shared" si="3"/>
        <v>990000</v>
      </c>
      <c r="P26" s="252">
        <v>1200</v>
      </c>
      <c r="Q26" s="253">
        <f t="shared" si="4"/>
        <v>3960000</v>
      </c>
      <c r="R26" s="240">
        <v>110</v>
      </c>
      <c r="S26" s="251">
        <f t="shared" si="5"/>
        <v>363000</v>
      </c>
      <c r="T26" s="240">
        <v>600</v>
      </c>
      <c r="U26" s="251">
        <f t="shared" si="6"/>
        <v>1980000</v>
      </c>
      <c r="V26" s="240">
        <v>480</v>
      </c>
      <c r="W26" s="251">
        <f t="shared" si="7"/>
        <v>1584000</v>
      </c>
      <c r="X26" s="240">
        <v>60</v>
      </c>
      <c r="Y26" s="251">
        <f t="shared" si="8"/>
        <v>198000</v>
      </c>
      <c r="Z26" s="171">
        <v>0</v>
      </c>
      <c r="AA26" s="254">
        <f t="shared" si="9"/>
        <v>0</v>
      </c>
      <c r="AB26" s="171">
        <v>0</v>
      </c>
      <c r="AC26" s="254">
        <f t="shared" si="10"/>
        <v>0</v>
      </c>
      <c r="AD26" s="240" t="s">
        <v>30</v>
      </c>
      <c r="AE26" s="240">
        <v>3900</v>
      </c>
      <c r="AF26" s="255">
        <v>3300</v>
      </c>
      <c r="AG26" s="256">
        <v>12870000</v>
      </c>
      <c r="AH26" s="254">
        <v>1287000</v>
      </c>
      <c r="AI26" s="257">
        <v>14157000</v>
      </c>
    </row>
    <row r="27" spans="1:35" ht="146.25" x14ac:dyDescent="0.2">
      <c r="A27" s="178">
        <v>37</v>
      </c>
      <c r="B27" s="171" t="s">
        <v>93</v>
      </c>
      <c r="C27" s="240" t="s">
        <v>152</v>
      </c>
      <c r="D27" s="240" t="s">
        <v>95</v>
      </c>
      <c r="E27" s="240" t="s">
        <v>153</v>
      </c>
      <c r="F27" s="250" t="s">
        <v>154</v>
      </c>
      <c r="G27" s="250" t="s">
        <v>155</v>
      </c>
      <c r="H27" s="240">
        <v>400</v>
      </c>
      <c r="I27" s="251">
        <f t="shared" si="0"/>
        <v>1240000</v>
      </c>
      <c r="J27" s="240">
        <v>150</v>
      </c>
      <c r="K27" s="251">
        <f t="shared" si="1"/>
        <v>465000</v>
      </c>
      <c r="L27" s="240">
        <v>700</v>
      </c>
      <c r="M27" s="251">
        <f t="shared" si="2"/>
        <v>2170000</v>
      </c>
      <c r="N27" s="240">
        <v>300</v>
      </c>
      <c r="O27" s="251">
        <f t="shared" si="3"/>
        <v>930000</v>
      </c>
      <c r="P27" s="252">
        <v>1200</v>
      </c>
      <c r="Q27" s="253">
        <f t="shared" si="4"/>
        <v>3720000</v>
      </c>
      <c r="R27" s="240">
        <v>110</v>
      </c>
      <c r="S27" s="251">
        <f t="shared" si="5"/>
        <v>341000</v>
      </c>
      <c r="T27" s="240">
        <v>500</v>
      </c>
      <c r="U27" s="251">
        <f t="shared" si="6"/>
        <v>1550000</v>
      </c>
      <c r="V27" s="240">
        <v>480</v>
      </c>
      <c r="W27" s="251">
        <f t="shared" si="7"/>
        <v>1488000</v>
      </c>
      <c r="X27" s="240">
        <v>80</v>
      </c>
      <c r="Y27" s="251">
        <f t="shared" si="8"/>
        <v>248000</v>
      </c>
      <c r="Z27" s="171">
        <v>0</v>
      </c>
      <c r="AA27" s="254">
        <f t="shared" si="9"/>
        <v>0</v>
      </c>
      <c r="AB27" s="171">
        <v>0</v>
      </c>
      <c r="AC27" s="254">
        <f t="shared" si="10"/>
        <v>0</v>
      </c>
      <c r="AD27" s="240" t="s">
        <v>30</v>
      </c>
      <c r="AE27" s="240">
        <v>3920</v>
      </c>
      <c r="AF27" s="255">
        <v>3100</v>
      </c>
      <c r="AG27" s="256">
        <v>12152000</v>
      </c>
      <c r="AH27" s="254">
        <v>1215200</v>
      </c>
      <c r="AI27" s="257">
        <v>13367200</v>
      </c>
    </row>
    <row r="28" spans="1:35" ht="146.25" x14ac:dyDescent="0.2">
      <c r="A28" s="170">
        <v>38</v>
      </c>
      <c r="B28" s="171" t="s">
        <v>93</v>
      </c>
      <c r="C28" s="240" t="s">
        <v>156</v>
      </c>
      <c r="D28" s="240" t="s">
        <v>95</v>
      </c>
      <c r="E28" s="240" t="s">
        <v>157</v>
      </c>
      <c r="F28" s="250" t="s">
        <v>158</v>
      </c>
      <c r="G28" s="250" t="s">
        <v>122</v>
      </c>
      <c r="H28" s="240">
        <v>400</v>
      </c>
      <c r="I28" s="251">
        <f t="shared" si="0"/>
        <v>1240000</v>
      </c>
      <c r="J28" s="240">
        <v>300</v>
      </c>
      <c r="K28" s="251">
        <f t="shared" si="1"/>
        <v>930000</v>
      </c>
      <c r="L28" s="240">
        <v>700</v>
      </c>
      <c r="M28" s="251">
        <f t="shared" si="2"/>
        <v>2170000</v>
      </c>
      <c r="N28" s="240">
        <v>600</v>
      </c>
      <c r="O28" s="251">
        <f t="shared" si="3"/>
        <v>1860000</v>
      </c>
      <c r="P28" s="252">
        <v>1200</v>
      </c>
      <c r="Q28" s="253">
        <f t="shared" si="4"/>
        <v>3720000</v>
      </c>
      <c r="R28" s="240">
        <v>220</v>
      </c>
      <c r="S28" s="251">
        <f t="shared" si="5"/>
        <v>682000</v>
      </c>
      <c r="T28" s="240">
        <v>600</v>
      </c>
      <c r="U28" s="251">
        <f t="shared" si="6"/>
        <v>1860000</v>
      </c>
      <c r="V28" s="240">
        <v>480</v>
      </c>
      <c r="W28" s="251">
        <f t="shared" si="7"/>
        <v>1488000</v>
      </c>
      <c r="X28" s="240">
        <v>400</v>
      </c>
      <c r="Y28" s="251">
        <f t="shared" si="8"/>
        <v>1240000</v>
      </c>
      <c r="Z28" s="171">
        <v>0</v>
      </c>
      <c r="AA28" s="254">
        <f t="shared" si="9"/>
        <v>0</v>
      </c>
      <c r="AB28" s="171">
        <v>0</v>
      </c>
      <c r="AC28" s="254">
        <f t="shared" si="10"/>
        <v>0</v>
      </c>
      <c r="AD28" s="240" t="s">
        <v>30</v>
      </c>
      <c r="AE28" s="240">
        <v>4900</v>
      </c>
      <c r="AF28" s="255">
        <v>3100</v>
      </c>
      <c r="AG28" s="256">
        <v>15190000</v>
      </c>
      <c r="AH28" s="254">
        <v>1519000</v>
      </c>
      <c r="AI28" s="257">
        <v>16709000</v>
      </c>
    </row>
    <row r="29" spans="1:35" ht="146.25" x14ac:dyDescent="0.2">
      <c r="A29" s="178">
        <v>39</v>
      </c>
      <c r="B29" s="171" t="s">
        <v>93</v>
      </c>
      <c r="C29" s="240" t="s">
        <v>159</v>
      </c>
      <c r="D29" s="240" t="s">
        <v>95</v>
      </c>
      <c r="E29" s="240" t="s">
        <v>160</v>
      </c>
      <c r="F29" s="250" t="s">
        <v>161</v>
      </c>
      <c r="G29" s="250" t="s">
        <v>155</v>
      </c>
      <c r="H29" s="240">
        <v>400</v>
      </c>
      <c r="I29" s="251">
        <f t="shared" si="0"/>
        <v>1280000</v>
      </c>
      <c r="J29" s="240">
        <v>400</v>
      </c>
      <c r="K29" s="251">
        <f t="shared" si="1"/>
        <v>1280000</v>
      </c>
      <c r="L29" s="240">
        <v>700</v>
      </c>
      <c r="M29" s="251">
        <f t="shared" si="2"/>
        <v>2240000</v>
      </c>
      <c r="N29" s="240">
        <v>600</v>
      </c>
      <c r="O29" s="251">
        <f t="shared" si="3"/>
        <v>1920000</v>
      </c>
      <c r="P29" s="252">
        <v>1200</v>
      </c>
      <c r="Q29" s="253">
        <f t="shared" si="4"/>
        <v>3840000</v>
      </c>
      <c r="R29" s="240">
        <v>110</v>
      </c>
      <c r="S29" s="251">
        <f t="shared" si="5"/>
        <v>352000</v>
      </c>
      <c r="T29" s="240">
        <v>550</v>
      </c>
      <c r="U29" s="251">
        <f t="shared" si="6"/>
        <v>1760000</v>
      </c>
      <c r="V29" s="240">
        <v>240</v>
      </c>
      <c r="W29" s="251">
        <f t="shared" si="7"/>
        <v>768000</v>
      </c>
      <c r="X29" s="240">
        <v>400</v>
      </c>
      <c r="Y29" s="251">
        <f t="shared" si="8"/>
        <v>1280000</v>
      </c>
      <c r="Z29" s="171">
        <v>0</v>
      </c>
      <c r="AA29" s="254">
        <f t="shared" si="9"/>
        <v>0</v>
      </c>
      <c r="AB29" s="171">
        <v>0</v>
      </c>
      <c r="AC29" s="254">
        <f t="shared" si="10"/>
        <v>0</v>
      </c>
      <c r="AD29" s="240" t="s">
        <v>30</v>
      </c>
      <c r="AE29" s="240">
        <v>4600</v>
      </c>
      <c r="AF29" s="255">
        <v>3200</v>
      </c>
      <c r="AG29" s="256">
        <v>14720000</v>
      </c>
      <c r="AH29" s="254">
        <v>1472000</v>
      </c>
      <c r="AI29" s="257">
        <v>16192000</v>
      </c>
    </row>
    <row r="30" spans="1:35" ht="56.25" x14ac:dyDescent="0.2">
      <c r="A30" s="170">
        <v>40</v>
      </c>
      <c r="B30" s="171" t="s">
        <v>93</v>
      </c>
      <c r="C30" s="240" t="s">
        <v>162</v>
      </c>
      <c r="D30" s="240" t="s">
        <v>95</v>
      </c>
      <c r="E30" s="240" t="s">
        <v>163</v>
      </c>
      <c r="F30" s="250" t="s">
        <v>164</v>
      </c>
      <c r="G30" s="250" t="s">
        <v>165</v>
      </c>
      <c r="H30" s="240">
        <v>500</v>
      </c>
      <c r="I30" s="251">
        <f t="shared" si="0"/>
        <v>550000</v>
      </c>
      <c r="J30" s="240">
        <v>150</v>
      </c>
      <c r="K30" s="251">
        <f t="shared" si="1"/>
        <v>165000</v>
      </c>
      <c r="L30" s="240">
        <v>800</v>
      </c>
      <c r="M30" s="251">
        <f t="shared" si="2"/>
        <v>880000</v>
      </c>
      <c r="N30" s="240">
        <v>600</v>
      </c>
      <c r="O30" s="251">
        <f t="shared" si="3"/>
        <v>660000</v>
      </c>
      <c r="P30" s="252">
        <v>1200</v>
      </c>
      <c r="Q30" s="253">
        <f t="shared" si="4"/>
        <v>1320000</v>
      </c>
      <c r="R30" s="240">
        <v>250</v>
      </c>
      <c r="S30" s="251">
        <f t="shared" si="5"/>
        <v>275000</v>
      </c>
      <c r="T30" s="240">
        <v>1000</v>
      </c>
      <c r="U30" s="251">
        <f t="shared" si="6"/>
        <v>1100000</v>
      </c>
      <c r="V30" s="240">
        <v>400</v>
      </c>
      <c r="W30" s="251">
        <f t="shared" si="7"/>
        <v>440000</v>
      </c>
      <c r="X30" s="240">
        <v>400</v>
      </c>
      <c r="Y30" s="251">
        <f t="shared" si="8"/>
        <v>440000</v>
      </c>
      <c r="Z30" s="171">
        <v>0</v>
      </c>
      <c r="AA30" s="254">
        <f t="shared" si="9"/>
        <v>0</v>
      </c>
      <c r="AB30" s="171">
        <v>0</v>
      </c>
      <c r="AC30" s="254">
        <f t="shared" si="10"/>
        <v>0</v>
      </c>
      <c r="AD30" s="240" t="s">
        <v>30</v>
      </c>
      <c r="AE30" s="240">
        <v>5300</v>
      </c>
      <c r="AF30" s="255">
        <v>1100</v>
      </c>
      <c r="AG30" s="256">
        <v>5830000</v>
      </c>
      <c r="AH30" s="254">
        <v>583000</v>
      </c>
      <c r="AI30" s="257">
        <v>6413000</v>
      </c>
    </row>
    <row r="31" spans="1:35" ht="67.5" x14ac:dyDescent="0.2">
      <c r="A31" s="178">
        <v>41</v>
      </c>
      <c r="B31" s="171" t="s">
        <v>93</v>
      </c>
      <c r="C31" s="240" t="s">
        <v>166</v>
      </c>
      <c r="D31" s="240" t="s">
        <v>95</v>
      </c>
      <c r="E31" s="240" t="s">
        <v>167</v>
      </c>
      <c r="F31" s="250" t="s">
        <v>168</v>
      </c>
      <c r="G31" s="250" t="s">
        <v>169</v>
      </c>
      <c r="H31" s="240">
        <v>500</v>
      </c>
      <c r="I31" s="251">
        <f t="shared" si="0"/>
        <v>600000</v>
      </c>
      <c r="J31" s="240">
        <v>100</v>
      </c>
      <c r="K31" s="251">
        <f t="shared" si="1"/>
        <v>120000</v>
      </c>
      <c r="L31" s="240">
        <v>500</v>
      </c>
      <c r="M31" s="251">
        <f t="shared" si="2"/>
        <v>600000</v>
      </c>
      <c r="N31" s="240">
        <v>600</v>
      </c>
      <c r="O31" s="251">
        <f t="shared" si="3"/>
        <v>720000</v>
      </c>
      <c r="P31" s="252">
        <v>1200</v>
      </c>
      <c r="Q31" s="253">
        <f t="shared" si="4"/>
        <v>1440000</v>
      </c>
      <c r="R31" s="240">
        <v>100</v>
      </c>
      <c r="S31" s="251">
        <f t="shared" si="5"/>
        <v>120000</v>
      </c>
      <c r="T31" s="240">
        <v>700</v>
      </c>
      <c r="U31" s="251">
        <f t="shared" si="6"/>
        <v>840000</v>
      </c>
      <c r="V31" s="240">
        <v>400</v>
      </c>
      <c r="W31" s="251">
        <f t="shared" si="7"/>
        <v>480000</v>
      </c>
      <c r="X31" s="240">
        <v>400</v>
      </c>
      <c r="Y31" s="251">
        <f t="shared" si="8"/>
        <v>480000</v>
      </c>
      <c r="Z31" s="171">
        <v>0</v>
      </c>
      <c r="AA31" s="254">
        <f t="shared" si="9"/>
        <v>0</v>
      </c>
      <c r="AB31" s="171">
        <v>0</v>
      </c>
      <c r="AC31" s="254">
        <f t="shared" si="10"/>
        <v>0</v>
      </c>
      <c r="AD31" s="240" t="s">
        <v>30</v>
      </c>
      <c r="AE31" s="240">
        <v>4500</v>
      </c>
      <c r="AF31" s="255">
        <v>1200</v>
      </c>
      <c r="AG31" s="256">
        <v>5400000</v>
      </c>
      <c r="AH31" s="254">
        <v>540000</v>
      </c>
      <c r="AI31" s="257">
        <v>5940000</v>
      </c>
    </row>
    <row r="32" spans="1:35" ht="191.25" x14ac:dyDescent="0.2">
      <c r="A32" s="170">
        <v>42</v>
      </c>
      <c r="B32" s="171" t="s">
        <v>93</v>
      </c>
      <c r="C32" s="240" t="s">
        <v>170</v>
      </c>
      <c r="D32" s="240" t="s">
        <v>95</v>
      </c>
      <c r="E32" s="240" t="s">
        <v>171</v>
      </c>
      <c r="F32" s="250" t="s">
        <v>172</v>
      </c>
      <c r="G32" s="250" t="s">
        <v>173</v>
      </c>
      <c r="H32" s="240">
        <v>300</v>
      </c>
      <c r="I32" s="251">
        <f t="shared" si="0"/>
        <v>1950000</v>
      </c>
      <c r="J32" s="240">
        <v>250</v>
      </c>
      <c r="K32" s="251">
        <f t="shared" si="1"/>
        <v>1625000</v>
      </c>
      <c r="L32" s="240">
        <v>400</v>
      </c>
      <c r="M32" s="251">
        <f t="shared" si="2"/>
        <v>2600000</v>
      </c>
      <c r="N32" s="240">
        <v>300</v>
      </c>
      <c r="O32" s="251">
        <f t="shared" si="3"/>
        <v>1950000</v>
      </c>
      <c r="P32" s="252">
        <v>600</v>
      </c>
      <c r="Q32" s="253">
        <f t="shared" si="4"/>
        <v>3900000</v>
      </c>
      <c r="R32" s="240">
        <v>180</v>
      </c>
      <c r="S32" s="251">
        <f t="shared" si="5"/>
        <v>1170000</v>
      </c>
      <c r="T32" s="240">
        <v>300</v>
      </c>
      <c r="U32" s="251">
        <f t="shared" si="6"/>
        <v>1950000</v>
      </c>
      <c r="V32" s="240">
        <v>320</v>
      </c>
      <c r="W32" s="251">
        <f t="shared" si="7"/>
        <v>2080000</v>
      </c>
      <c r="X32" s="240">
        <v>40</v>
      </c>
      <c r="Y32" s="251">
        <f t="shared" si="8"/>
        <v>260000</v>
      </c>
      <c r="Z32" s="171">
        <v>0</v>
      </c>
      <c r="AA32" s="254">
        <f t="shared" si="9"/>
        <v>0</v>
      </c>
      <c r="AB32" s="171">
        <v>0</v>
      </c>
      <c r="AC32" s="254">
        <f t="shared" si="10"/>
        <v>0</v>
      </c>
      <c r="AD32" s="240" t="s">
        <v>30</v>
      </c>
      <c r="AE32" s="240">
        <v>2690</v>
      </c>
      <c r="AF32" s="255">
        <v>6500</v>
      </c>
      <c r="AG32" s="256">
        <v>17485000</v>
      </c>
      <c r="AH32" s="254">
        <v>1748500</v>
      </c>
      <c r="AI32" s="257">
        <v>19233500</v>
      </c>
    </row>
    <row r="33" spans="1:35" ht="180" x14ac:dyDescent="0.2">
      <c r="A33" s="178">
        <v>43</v>
      </c>
      <c r="B33" s="171" t="s">
        <v>93</v>
      </c>
      <c r="C33" s="240" t="s">
        <v>174</v>
      </c>
      <c r="D33" s="240" t="s">
        <v>95</v>
      </c>
      <c r="E33" s="240" t="s">
        <v>175</v>
      </c>
      <c r="F33" s="250" t="s">
        <v>176</v>
      </c>
      <c r="G33" s="250" t="s">
        <v>177</v>
      </c>
      <c r="H33" s="240">
        <v>300</v>
      </c>
      <c r="I33" s="251">
        <f t="shared" si="0"/>
        <v>1890000</v>
      </c>
      <c r="J33" s="240">
        <v>180</v>
      </c>
      <c r="K33" s="251">
        <f t="shared" si="1"/>
        <v>1134000</v>
      </c>
      <c r="L33" s="240">
        <v>400</v>
      </c>
      <c r="M33" s="251">
        <f t="shared" si="2"/>
        <v>2520000</v>
      </c>
      <c r="N33" s="240">
        <v>300</v>
      </c>
      <c r="O33" s="251">
        <f t="shared" si="3"/>
        <v>1890000</v>
      </c>
      <c r="P33" s="252">
        <v>600</v>
      </c>
      <c r="Q33" s="253">
        <f t="shared" si="4"/>
        <v>3780000</v>
      </c>
      <c r="R33" s="240">
        <v>140</v>
      </c>
      <c r="S33" s="251">
        <f t="shared" si="5"/>
        <v>882000</v>
      </c>
      <c r="T33" s="240">
        <v>200</v>
      </c>
      <c r="U33" s="251">
        <f t="shared" si="6"/>
        <v>1260000</v>
      </c>
      <c r="V33" s="240">
        <v>280</v>
      </c>
      <c r="W33" s="251">
        <f t="shared" si="7"/>
        <v>1764000</v>
      </c>
      <c r="X33" s="240">
        <v>80</v>
      </c>
      <c r="Y33" s="251">
        <f t="shared" si="8"/>
        <v>504000</v>
      </c>
      <c r="Z33" s="171">
        <v>0</v>
      </c>
      <c r="AA33" s="254">
        <f t="shared" si="9"/>
        <v>0</v>
      </c>
      <c r="AB33" s="171">
        <v>0</v>
      </c>
      <c r="AC33" s="254">
        <f t="shared" si="10"/>
        <v>0</v>
      </c>
      <c r="AD33" s="240" t="s">
        <v>30</v>
      </c>
      <c r="AE33" s="240">
        <v>2480</v>
      </c>
      <c r="AF33" s="255">
        <v>6300</v>
      </c>
      <c r="AG33" s="256">
        <v>15624000</v>
      </c>
      <c r="AH33" s="254">
        <v>1562400</v>
      </c>
      <c r="AI33" s="257">
        <v>17186400</v>
      </c>
    </row>
    <row r="34" spans="1:35" ht="180" x14ac:dyDescent="0.2">
      <c r="A34" s="170">
        <v>44</v>
      </c>
      <c r="B34" s="171" t="s">
        <v>93</v>
      </c>
      <c r="C34" s="240" t="s">
        <v>178</v>
      </c>
      <c r="D34" s="240" t="s">
        <v>95</v>
      </c>
      <c r="E34" s="240" t="s">
        <v>179</v>
      </c>
      <c r="F34" s="250" t="s">
        <v>180</v>
      </c>
      <c r="G34" s="250" t="s">
        <v>181</v>
      </c>
      <c r="H34" s="240">
        <v>300</v>
      </c>
      <c r="I34" s="251">
        <f t="shared" si="0"/>
        <v>1920000</v>
      </c>
      <c r="J34" s="240">
        <v>100</v>
      </c>
      <c r="K34" s="251">
        <f t="shared" si="1"/>
        <v>640000</v>
      </c>
      <c r="L34" s="240">
        <v>300</v>
      </c>
      <c r="M34" s="251">
        <f t="shared" si="2"/>
        <v>1920000</v>
      </c>
      <c r="N34" s="240">
        <v>300</v>
      </c>
      <c r="O34" s="251">
        <f t="shared" si="3"/>
        <v>1920000</v>
      </c>
      <c r="P34" s="252">
        <v>600</v>
      </c>
      <c r="Q34" s="253">
        <f t="shared" si="4"/>
        <v>3840000</v>
      </c>
      <c r="R34" s="240">
        <v>140</v>
      </c>
      <c r="S34" s="251">
        <f t="shared" si="5"/>
        <v>896000</v>
      </c>
      <c r="T34" s="240">
        <v>250</v>
      </c>
      <c r="U34" s="251">
        <f t="shared" si="6"/>
        <v>1600000</v>
      </c>
      <c r="V34" s="240">
        <v>280</v>
      </c>
      <c r="W34" s="251">
        <f t="shared" si="7"/>
        <v>1792000</v>
      </c>
      <c r="X34" s="240">
        <v>40</v>
      </c>
      <c r="Y34" s="251">
        <f t="shared" si="8"/>
        <v>256000</v>
      </c>
      <c r="Z34" s="171">
        <v>0</v>
      </c>
      <c r="AA34" s="254">
        <f t="shared" si="9"/>
        <v>0</v>
      </c>
      <c r="AB34" s="171">
        <v>0</v>
      </c>
      <c r="AC34" s="254">
        <f t="shared" si="10"/>
        <v>0</v>
      </c>
      <c r="AD34" s="240" t="s">
        <v>30</v>
      </c>
      <c r="AE34" s="240">
        <v>2310</v>
      </c>
      <c r="AF34" s="255">
        <v>6400</v>
      </c>
      <c r="AG34" s="256">
        <v>14784000</v>
      </c>
      <c r="AH34" s="254">
        <v>1478400</v>
      </c>
      <c r="AI34" s="257">
        <v>16262400</v>
      </c>
    </row>
    <row r="35" spans="1:35" ht="135" x14ac:dyDescent="0.2">
      <c r="A35" s="178">
        <v>45</v>
      </c>
      <c r="B35" s="171" t="s">
        <v>93</v>
      </c>
      <c r="C35" s="240" t="s">
        <v>182</v>
      </c>
      <c r="D35" s="240" t="s">
        <v>95</v>
      </c>
      <c r="E35" s="240" t="s">
        <v>183</v>
      </c>
      <c r="F35" s="250" t="s">
        <v>184</v>
      </c>
      <c r="G35" s="250" t="s">
        <v>185</v>
      </c>
      <c r="H35" s="240">
        <v>200</v>
      </c>
      <c r="I35" s="251">
        <f t="shared" si="0"/>
        <v>1360000</v>
      </c>
      <c r="J35" s="240">
        <v>150</v>
      </c>
      <c r="K35" s="251">
        <f t="shared" si="1"/>
        <v>1020000</v>
      </c>
      <c r="L35" s="240">
        <v>250</v>
      </c>
      <c r="M35" s="251">
        <f t="shared" si="2"/>
        <v>1700000</v>
      </c>
      <c r="N35" s="240">
        <v>300</v>
      </c>
      <c r="O35" s="251">
        <f t="shared" si="3"/>
        <v>2040000</v>
      </c>
      <c r="P35" s="252">
        <v>600</v>
      </c>
      <c r="Q35" s="253">
        <f t="shared" si="4"/>
        <v>4080000</v>
      </c>
      <c r="R35" s="240">
        <v>140</v>
      </c>
      <c r="S35" s="251">
        <f t="shared" si="5"/>
        <v>952000</v>
      </c>
      <c r="T35" s="240">
        <v>250</v>
      </c>
      <c r="U35" s="251">
        <f t="shared" si="6"/>
        <v>1700000</v>
      </c>
      <c r="V35" s="240">
        <v>280</v>
      </c>
      <c r="W35" s="251">
        <f t="shared" si="7"/>
        <v>1904000</v>
      </c>
      <c r="X35" s="240">
        <v>80</v>
      </c>
      <c r="Y35" s="251">
        <f t="shared" si="8"/>
        <v>544000</v>
      </c>
      <c r="Z35" s="171">
        <v>0</v>
      </c>
      <c r="AA35" s="254">
        <f t="shared" si="9"/>
        <v>0</v>
      </c>
      <c r="AB35" s="171">
        <v>0</v>
      </c>
      <c r="AC35" s="254">
        <f t="shared" si="10"/>
        <v>0</v>
      </c>
      <c r="AD35" s="240" t="s">
        <v>30</v>
      </c>
      <c r="AE35" s="240">
        <v>2250</v>
      </c>
      <c r="AF35" s="255">
        <v>6800</v>
      </c>
      <c r="AG35" s="256">
        <v>15300000</v>
      </c>
      <c r="AH35" s="254">
        <v>1530000</v>
      </c>
      <c r="AI35" s="257">
        <v>16830000</v>
      </c>
    </row>
    <row r="36" spans="1:35" ht="146.25" x14ac:dyDescent="0.2">
      <c r="A36" s="170">
        <v>46</v>
      </c>
      <c r="B36" s="171" t="s">
        <v>93</v>
      </c>
      <c r="C36" s="240" t="s">
        <v>186</v>
      </c>
      <c r="D36" s="240" t="s">
        <v>95</v>
      </c>
      <c r="E36" s="240" t="s">
        <v>187</v>
      </c>
      <c r="F36" s="250" t="s">
        <v>188</v>
      </c>
      <c r="G36" s="250" t="s">
        <v>189</v>
      </c>
      <c r="H36" s="240">
        <v>300</v>
      </c>
      <c r="I36" s="251">
        <f t="shared" si="0"/>
        <v>1800000</v>
      </c>
      <c r="J36" s="240">
        <v>150</v>
      </c>
      <c r="K36" s="251">
        <f t="shared" si="1"/>
        <v>900000</v>
      </c>
      <c r="L36" s="240">
        <v>250</v>
      </c>
      <c r="M36" s="251">
        <f t="shared" si="2"/>
        <v>1500000</v>
      </c>
      <c r="N36" s="240">
        <v>300</v>
      </c>
      <c r="O36" s="251">
        <f t="shared" si="3"/>
        <v>1800000</v>
      </c>
      <c r="P36" s="252">
        <v>600</v>
      </c>
      <c r="Q36" s="253">
        <f t="shared" si="4"/>
        <v>3600000</v>
      </c>
      <c r="R36" s="240">
        <v>120</v>
      </c>
      <c r="S36" s="251">
        <f t="shared" si="5"/>
        <v>720000</v>
      </c>
      <c r="T36" s="240">
        <v>150</v>
      </c>
      <c r="U36" s="251">
        <f t="shared" si="6"/>
        <v>900000</v>
      </c>
      <c r="V36" s="240">
        <v>280</v>
      </c>
      <c r="W36" s="251">
        <f t="shared" si="7"/>
        <v>1680000</v>
      </c>
      <c r="X36" s="240">
        <v>20</v>
      </c>
      <c r="Y36" s="251">
        <f t="shared" si="8"/>
        <v>120000</v>
      </c>
      <c r="Z36" s="171">
        <v>0</v>
      </c>
      <c r="AA36" s="254">
        <f t="shared" si="9"/>
        <v>0</v>
      </c>
      <c r="AB36" s="171">
        <v>0</v>
      </c>
      <c r="AC36" s="254">
        <f t="shared" si="10"/>
        <v>0</v>
      </c>
      <c r="AD36" s="240" t="s">
        <v>30</v>
      </c>
      <c r="AE36" s="240">
        <v>2170</v>
      </c>
      <c r="AF36" s="255">
        <v>6000</v>
      </c>
      <c r="AG36" s="256">
        <v>13020000</v>
      </c>
      <c r="AH36" s="254">
        <v>1302000</v>
      </c>
      <c r="AI36" s="257">
        <v>14322000</v>
      </c>
    </row>
    <row r="37" spans="1:35" ht="157.5" x14ac:dyDescent="0.2">
      <c r="A37" s="178">
        <v>47</v>
      </c>
      <c r="B37" s="171" t="s">
        <v>93</v>
      </c>
      <c r="C37" s="240" t="s">
        <v>190</v>
      </c>
      <c r="D37" s="240" t="s">
        <v>95</v>
      </c>
      <c r="E37" s="240" t="s">
        <v>191</v>
      </c>
      <c r="F37" s="250" t="s">
        <v>192</v>
      </c>
      <c r="G37" s="250" t="s">
        <v>193</v>
      </c>
      <c r="H37" s="240">
        <v>200</v>
      </c>
      <c r="I37" s="251">
        <f t="shared" si="0"/>
        <v>1300000</v>
      </c>
      <c r="J37" s="240">
        <v>200</v>
      </c>
      <c r="K37" s="251">
        <f t="shared" si="1"/>
        <v>1300000</v>
      </c>
      <c r="L37" s="240">
        <v>250</v>
      </c>
      <c r="M37" s="251">
        <f t="shared" si="2"/>
        <v>1625000</v>
      </c>
      <c r="N37" s="240">
        <v>300</v>
      </c>
      <c r="O37" s="251">
        <f t="shared" si="3"/>
        <v>1950000</v>
      </c>
      <c r="P37" s="252">
        <v>400</v>
      </c>
      <c r="Q37" s="253">
        <f t="shared" si="4"/>
        <v>2600000</v>
      </c>
      <c r="R37" s="240">
        <v>120</v>
      </c>
      <c r="S37" s="251">
        <f t="shared" si="5"/>
        <v>780000</v>
      </c>
      <c r="T37" s="240">
        <v>200</v>
      </c>
      <c r="U37" s="251">
        <f t="shared" si="6"/>
        <v>1300000</v>
      </c>
      <c r="V37" s="240">
        <v>280</v>
      </c>
      <c r="W37" s="251">
        <f t="shared" si="7"/>
        <v>1820000</v>
      </c>
      <c r="X37" s="240">
        <v>20</v>
      </c>
      <c r="Y37" s="251">
        <f t="shared" si="8"/>
        <v>130000</v>
      </c>
      <c r="Z37" s="171">
        <v>0</v>
      </c>
      <c r="AA37" s="254">
        <f t="shared" si="9"/>
        <v>0</v>
      </c>
      <c r="AB37" s="171">
        <v>0</v>
      </c>
      <c r="AC37" s="254">
        <f t="shared" si="10"/>
        <v>0</v>
      </c>
      <c r="AD37" s="240" t="s">
        <v>30</v>
      </c>
      <c r="AE37" s="240">
        <v>1970</v>
      </c>
      <c r="AF37" s="255">
        <v>6500</v>
      </c>
      <c r="AG37" s="256">
        <v>12805000</v>
      </c>
      <c r="AH37" s="254">
        <v>1280500</v>
      </c>
      <c r="AI37" s="257">
        <v>14085500</v>
      </c>
    </row>
    <row r="38" spans="1:35" ht="33.75" x14ac:dyDescent="0.2">
      <c r="A38" s="170">
        <v>48</v>
      </c>
      <c r="B38" s="171" t="s">
        <v>93</v>
      </c>
      <c r="C38" s="240" t="s">
        <v>194</v>
      </c>
      <c r="D38" s="240" t="s">
        <v>95</v>
      </c>
      <c r="E38" s="240" t="s">
        <v>195</v>
      </c>
      <c r="F38" s="250" t="s">
        <v>196</v>
      </c>
      <c r="G38" s="250" t="s">
        <v>197</v>
      </c>
      <c r="H38" s="240">
        <v>100</v>
      </c>
      <c r="I38" s="251">
        <f t="shared" si="0"/>
        <v>190000</v>
      </c>
      <c r="J38" s="240">
        <v>50</v>
      </c>
      <c r="K38" s="251">
        <f t="shared" si="1"/>
        <v>95000</v>
      </c>
      <c r="L38" s="240">
        <v>100</v>
      </c>
      <c r="M38" s="251">
        <f t="shared" si="2"/>
        <v>190000</v>
      </c>
      <c r="N38" s="240">
        <v>150</v>
      </c>
      <c r="O38" s="251">
        <f t="shared" si="3"/>
        <v>285000</v>
      </c>
      <c r="P38" s="252">
        <v>400</v>
      </c>
      <c r="Q38" s="253">
        <f t="shared" si="4"/>
        <v>760000</v>
      </c>
      <c r="R38" s="240">
        <v>140</v>
      </c>
      <c r="S38" s="251">
        <f t="shared" si="5"/>
        <v>266000</v>
      </c>
      <c r="T38" s="240">
        <v>30</v>
      </c>
      <c r="U38" s="251">
        <f t="shared" si="6"/>
        <v>57000</v>
      </c>
      <c r="V38" s="240">
        <v>120</v>
      </c>
      <c r="W38" s="251">
        <f t="shared" si="7"/>
        <v>228000</v>
      </c>
      <c r="X38" s="240">
        <v>10</v>
      </c>
      <c r="Y38" s="251">
        <f t="shared" si="8"/>
        <v>19000</v>
      </c>
      <c r="Z38" s="171">
        <v>0</v>
      </c>
      <c r="AA38" s="254">
        <f t="shared" si="9"/>
        <v>0</v>
      </c>
      <c r="AB38" s="171">
        <v>0</v>
      </c>
      <c r="AC38" s="254">
        <f t="shared" si="10"/>
        <v>0</v>
      </c>
      <c r="AD38" s="240" t="s">
        <v>30</v>
      </c>
      <c r="AE38" s="240">
        <v>1100</v>
      </c>
      <c r="AF38" s="255">
        <v>1900</v>
      </c>
      <c r="AG38" s="256">
        <v>2090000</v>
      </c>
      <c r="AH38" s="254">
        <v>209000</v>
      </c>
      <c r="AI38" s="257">
        <v>2299000</v>
      </c>
    </row>
    <row r="39" spans="1:35" ht="135" x14ac:dyDescent="0.2">
      <c r="A39" s="178">
        <v>49</v>
      </c>
      <c r="B39" s="171" t="s">
        <v>93</v>
      </c>
      <c r="C39" s="240" t="s">
        <v>198</v>
      </c>
      <c r="D39" s="240" t="s">
        <v>95</v>
      </c>
      <c r="E39" s="240" t="s">
        <v>199</v>
      </c>
      <c r="F39" s="250" t="s">
        <v>200</v>
      </c>
      <c r="G39" s="250" t="s">
        <v>201</v>
      </c>
      <c r="H39" s="240">
        <v>100</v>
      </c>
      <c r="I39" s="251">
        <f t="shared" si="0"/>
        <v>200000</v>
      </c>
      <c r="J39" s="240">
        <v>100</v>
      </c>
      <c r="K39" s="251">
        <f t="shared" si="1"/>
        <v>200000</v>
      </c>
      <c r="L39" s="240">
        <v>150</v>
      </c>
      <c r="M39" s="251">
        <f t="shared" si="2"/>
        <v>300000</v>
      </c>
      <c r="N39" s="240">
        <v>150</v>
      </c>
      <c r="O39" s="251">
        <f t="shared" si="3"/>
        <v>300000</v>
      </c>
      <c r="P39" s="252">
        <v>400</v>
      </c>
      <c r="Q39" s="253">
        <f t="shared" si="4"/>
        <v>800000</v>
      </c>
      <c r="R39" s="240">
        <v>70</v>
      </c>
      <c r="S39" s="251">
        <f t="shared" si="5"/>
        <v>140000</v>
      </c>
      <c r="T39" s="240">
        <v>100</v>
      </c>
      <c r="U39" s="251">
        <f t="shared" si="6"/>
        <v>200000</v>
      </c>
      <c r="V39" s="240">
        <v>120</v>
      </c>
      <c r="W39" s="251">
        <f t="shared" si="7"/>
        <v>240000</v>
      </c>
      <c r="X39" s="240">
        <v>40</v>
      </c>
      <c r="Y39" s="251">
        <f t="shared" si="8"/>
        <v>80000</v>
      </c>
      <c r="Z39" s="171">
        <v>0</v>
      </c>
      <c r="AA39" s="254">
        <f t="shared" si="9"/>
        <v>0</v>
      </c>
      <c r="AB39" s="171">
        <v>0</v>
      </c>
      <c r="AC39" s="254">
        <f t="shared" si="10"/>
        <v>0</v>
      </c>
      <c r="AD39" s="240" t="s">
        <v>30</v>
      </c>
      <c r="AE39" s="240">
        <v>1230</v>
      </c>
      <c r="AF39" s="255">
        <v>2000</v>
      </c>
      <c r="AG39" s="256">
        <v>2460000</v>
      </c>
      <c r="AH39" s="254">
        <v>246000</v>
      </c>
      <c r="AI39" s="257">
        <v>2706000</v>
      </c>
    </row>
    <row r="40" spans="1:35" ht="56.25" x14ac:dyDescent="0.2">
      <c r="A40" s="170">
        <v>50</v>
      </c>
      <c r="B40" s="171" t="s">
        <v>93</v>
      </c>
      <c r="C40" s="240" t="s">
        <v>202</v>
      </c>
      <c r="D40" s="240" t="s">
        <v>95</v>
      </c>
      <c r="E40" s="240" t="s">
        <v>203</v>
      </c>
      <c r="F40" s="250" t="s">
        <v>204</v>
      </c>
      <c r="G40" s="250" t="s">
        <v>205</v>
      </c>
      <c r="H40" s="240">
        <v>100</v>
      </c>
      <c r="I40" s="251">
        <f t="shared" si="0"/>
        <v>290000</v>
      </c>
      <c r="J40" s="240">
        <v>100</v>
      </c>
      <c r="K40" s="251">
        <f t="shared" si="1"/>
        <v>290000</v>
      </c>
      <c r="L40" s="240">
        <v>100</v>
      </c>
      <c r="M40" s="251">
        <f t="shared" si="2"/>
        <v>290000</v>
      </c>
      <c r="N40" s="240">
        <v>100</v>
      </c>
      <c r="O40" s="251">
        <f t="shared" si="3"/>
        <v>290000</v>
      </c>
      <c r="P40" s="252">
        <v>400</v>
      </c>
      <c r="Q40" s="253">
        <f t="shared" si="4"/>
        <v>1160000</v>
      </c>
      <c r="R40" s="240">
        <v>70</v>
      </c>
      <c r="S40" s="251">
        <f t="shared" si="5"/>
        <v>203000</v>
      </c>
      <c r="T40" s="240">
        <v>50</v>
      </c>
      <c r="U40" s="251">
        <f t="shared" si="6"/>
        <v>145000</v>
      </c>
      <c r="V40" s="240">
        <v>120</v>
      </c>
      <c r="W40" s="251">
        <f t="shared" si="7"/>
        <v>348000</v>
      </c>
      <c r="X40" s="240">
        <v>20</v>
      </c>
      <c r="Y40" s="251">
        <f t="shared" si="8"/>
        <v>58000</v>
      </c>
      <c r="Z40" s="171">
        <v>0</v>
      </c>
      <c r="AA40" s="254">
        <f t="shared" si="9"/>
        <v>0</v>
      </c>
      <c r="AB40" s="171">
        <v>0</v>
      </c>
      <c r="AC40" s="254">
        <f t="shared" si="10"/>
        <v>0</v>
      </c>
      <c r="AD40" s="240" t="s">
        <v>30</v>
      </c>
      <c r="AE40" s="240">
        <v>1060</v>
      </c>
      <c r="AF40" s="255">
        <v>2900</v>
      </c>
      <c r="AG40" s="256">
        <v>3074000</v>
      </c>
      <c r="AH40" s="254">
        <v>307400</v>
      </c>
      <c r="AI40" s="257">
        <v>3381400</v>
      </c>
    </row>
    <row r="41" spans="1:35" ht="101.25" x14ac:dyDescent="0.2">
      <c r="A41" s="178">
        <v>51</v>
      </c>
      <c r="B41" s="171" t="s">
        <v>93</v>
      </c>
      <c r="C41" s="240" t="s">
        <v>206</v>
      </c>
      <c r="D41" s="240" t="s">
        <v>95</v>
      </c>
      <c r="E41" s="240" t="s">
        <v>207</v>
      </c>
      <c r="F41" s="250" t="s">
        <v>208</v>
      </c>
      <c r="G41" s="250" t="s">
        <v>209</v>
      </c>
      <c r="H41" s="240">
        <v>400</v>
      </c>
      <c r="I41" s="251">
        <f t="shared" si="0"/>
        <v>1240000</v>
      </c>
      <c r="J41" s="240">
        <v>500</v>
      </c>
      <c r="K41" s="251">
        <f t="shared" si="1"/>
        <v>1550000</v>
      </c>
      <c r="L41" s="240">
        <v>500</v>
      </c>
      <c r="M41" s="251">
        <f t="shared" si="2"/>
        <v>1550000</v>
      </c>
      <c r="N41" s="240">
        <v>600</v>
      </c>
      <c r="O41" s="251">
        <f t="shared" si="3"/>
        <v>1860000</v>
      </c>
      <c r="P41" s="252">
        <v>1200</v>
      </c>
      <c r="Q41" s="253">
        <f t="shared" si="4"/>
        <v>3720000</v>
      </c>
      <c r="R41" s="240">
        <v>180</v>
      </c>
      <c r="S41" s="251">
        <f t="shared" si="5"/>
        <v>558000</v>
      </c>
      <c r="T41" s="240">
        <v>450</v>
      </c>
      <c r="U41" s="251">
        <f t="shared" si="6"/>
        <v>1395000</v>
      </c>
      <c r="V41" s="240">
        <v>400</v>
      </c>
      <c r="W41" s="251">
        <f t="shared" si="7"/>
        <v>1240000</v>
      </c>
      <c r="X41" s="240">
        <v>100</v>
      </c>
      <c r="Y41" s="251">
        <f t="shared" si="8"/>
        <v>310000</v>
      </c>
      <c r="Z41" s="171">
        <v>0</v>
      </c>
      <c r="AA41" s="254">
        <f t="shared" si="9"/>
        <v>0</v>
      </c>
      <c r="AB41" s="171">
        <v>0</v>
      </c>
      <c r="AC41" s="254">
        <f t="shared" si="10"/>
        <v>0</v>
      </c>
      <c r="AD41" s="240" t="s">
        <v>30</v>
      </c>
      <c r="AE41" s="240">
        <v>4330</v>
      </c>
      <c r="AF41" s="255">
        <v>3100</v>
      </c>
      <c r="AG41" s="256">
        <v>13423000</v>
      </c>
      <c r="AH41" s="254">
        <v>1342300</v>
      </c>
      <c r="AI41" s="257">
        <v>14765300</v>
      </c>
    </row>
    <row r="42" spans="1:35" ht="56.25" x14ac:dyDescent="0.2">
      <c r="A42" s="170">
        <v>52</v>
      </c>
      <c r="B42" s="171" t="s">
        <v>93</v>
      </c>
      <c r="C42" s="240" t="s">
        <v>210</v>
      </c>
      <c r="D42" s="240" t="s">
        <v>95</v>
      </c>
      <c r="E42" s="240" t="s">
        <v>211</v>
      </c>
      <c r="F42" s="250" t="s">
        <v>212</v>
      </c>
      <c r="G42" s="250" t="s">
        <v>213</v>
      </c>
      <c r="H42" s="240">
        <v>200</v>
      </c>
      <c r="I42" s="251">
        <f t="shared" si="0"/>
        <v>140000</v>
      </c>
      <c r="J42" s="240">
        <v>250</v>
      </c>
      <c r="K42" s="251">
        <f t="shared" si="1"/>
        <v>175000</v>
      </c>
      <c r="L42" s="240">
        <v>300</v>
      </c>
      <c r="M42" s="251">
        <f t="shared" si="2"/>
        <v>210000</v>
      </c>
      <c r="N42" s="240">
        <v>600</v>
      </c>
      <c r="O42" s="251">
        <f t="shared" si="3"/>
        <v>420000</v>
      </c>
      <c r="P42" s="252">
        <v>500</v>
      </c>
      <c r="Q42" s="253">
        <f t="shared" si="4"/>
        <v>350000</v>
      </c>
      <c r="R42" s="240">
        <v>150</v>
      </c>
      <c r="S42" s="251">
        <f t="shared" si="5"/>
        <v>105000</v>
      </c>
      <c r="T42" s="240">
        <v>100</v>
      </c>
      <c r="U42" s="251">
        <f t="shared" si="6"/>
        <v>70000</v>
      </c>
      <c r="V42" s="240">
        <v>480</v>
      </c>
      <c r="W42" s="251">
        <f t="shared" si="7"/>
        <v>336000</v>
      </c>
      <c r="X42" s="240">
        <v>80</v>
      </c>
      <c r="Y42" s="251">
        <f t="shared" si="8"/>
        <v>56000</v>
      </c>
      <c r="Z42" s="171">
        <v>0</v>
      </c>
      <c r="AA42" s="254">
        <f t="shared" si="9"/>
        <v>0</v>
      </c>
      <c r="AB42" s="171">
        <v>0</v>
      </c>
      <c r="AC42" s="254">
        <f t="shared" si="10"/>
        <v>0</v>
      </c>
      <c r="AD42" s="240" t="s">
        <v>30</v>
      </c>
      <c r="AE42" s="240">
        <v>2660</v>
      </c>
      <c r="AF42" s="255">
        <v>700</v>
      </c>
      <c r="AG42" s="256">
        <v>1862000</v>
      </c>
      <c r="AH42" s="254">
        <v>186200</v>
      </c>
      <c r="AI42" s="257">
        <v>2048200</v>
      </c>
    </row>
    <row r="43" spans="1:35" ht="202.5" x14ac:dyDescent="0.2">
      <c r="A43" s="178">
        <v>53</v>
      </c>
      <c r="B43" s="171" t="s">
        <v>93</v>
      </c>
      <c r="C43" s="240" t="s">
        <v>214</v>
      </c>
      <c r="D43" s="240" t="s">
        <v>95</v>
      </c>
      <c r="E43" s="240" t="s">
        <v>215</v>
      </c>
      <c r="F43" s="250" t="s">
        <v>216</v>
      </c>
      <c r="G43" s="250" t="s">
        <v>217</v>
      </c>
      <c r="H43" s="240">
        <v>300</v>
      </c>
      <c r="I43" s="251">
        <f t="shared" si="0"/>
        <v>2610000</v>
      </c>
      <c r="J43" s="240">
        <v>200</v>
      </c>
      <c r="K43" s="251">
        <f t="shared" si="1"/>
        <v>1740000</v>
      </c>
      <c r="L43" s="240">
        <v>250</v>
      </c>
      <c r="M43" s="251">
        <f t="shared" si="2"/>
        <v>2175000</v>
      </c>
      <c r="N43" s="240">
        <v>300</v>
      </c>
      <c r="O43" s="251">
        <f t="shared" si="3"/>
        <v>2610000</v>
      </c>
      <c r="P43" s="252">
        <v>500</v>
      </c>
      <c r="Q43" s="253">
        <f t="shared" si="4"/>
        <v>4350000</v>
      </c>
      <c r="R43" s="240">
        <v>100</v>
      </c>
      <c r="S43" s="251">
        <f t="shared" si="5"/>
        <v>870000</v>
      </c>
      <c r="T43" s="240">
        <v>100</v>
      </c>
      <c r="U43" s="251">
        <f t="shared" si="6"/>
        <v>870000</v>
      </c>
      <c r="V43" s="240">
        <v>480</v>
      </c>
      <c r="W43" s="251">
        <f t="shared" si="7"/>
        <v>4176000</v>
      </c>
      <c r="X43" s="240">
        <v>50</v>
      </c>
      <c r="Y43" s="251">
        <f t="shared" si="8"/>
        <v>435000</v>
      </c>
      <c r="Z43" s="171">
        <v>0</v>
      </c>
      <c r="AA43" s="254">
        <f t="shared" si="9"/>
        <v>0</v>
      </c>
      <c r="AB43" s="171">
        <v>0</v>
      </c>
      <c r="AC43" s="254">
        <f t="shared" si="10"/>
        <v>0</v>
      </c>
      <c r="AD43" s="240" t="s">
        <v>30</v>
      </c>
      <c r="AE43" s="240">
        <v>2280</v>
      </c>
      <c r="AF43" s="255">
        <v>8700</v>
      </c>
      <c r="AG43" s="256">
        <v>19836000</v>
      </c>
      <c r="AH43" s="254">
        <v>1983600</v>
      </c>
      <c r="AI43" s="257">
        <v>21819600</v>
      </c>
    </row>
    <row r="44" spans="1:35" ht="202.5" x14ac:dyDescent="0.2">
      <c r="A44" s="170">
        <v>54</v>
      </c>
      <c r="B44" s="171" t="s">
        <v>93</v>
      </c>
      <c r="C44" s="240" t="s">
        <v>218</v>
      </c>
      <c r="D44" s="240" t="s">
        <v>95</v>
      </c>
      <c r="E44" s="240" t="s">
        <v>219</v>
      </c>
      <c r="F44" s="250" t="s">
        <v>220</v>
      </c>
      <c r="G44" s="250" t="s">
        <v>217</v>
      </c>
      <c r="H44" s="240">
        <v>300</v>
      </c>
      <c r="I44" s="251">
        <f t="shared" si="0"/>
        <v>2700000</v>
      </c>
      <c r="J44" s="240">
        <v>200</v>
      </c>
      <c r="K44" s="251">
        <f t="shared" si="1"/>
        <v>1800000</v>
      </c>
      <c r="L44" s="240">
        <v>250</v>
      </c>
      <c r="M44" s="251">
        <f t="shared" si="2"/>
        <v>2250000</v>
      </c>
      <c r="N44" s="240">
        <v>300</v>
      </c>
      <c r="O44" s="251">
        <f t="shared" si="3"/>
        <v>2700000</v>
      </c>
      <c r="P44" s="252">
        <v>500</v>
      </c>
      <c r="Q44" s="253">
        <f t="shared" si="4"/>
        <v>4500000</v>
      </c>
      <c r="R44" s="240">
        <v>100</v>
      </c>
      <c r="S44" s="251">
        <f t="shared" si="5"/>
        <v>900000</v>
      </c>
      <c r="T44" s="240">
        <v>150</v>
      </c>
      <c r="U44" s="251">
        <f t="shared" si="6"/>
        <v>1350000</v>
      </c>
      <c r="V44" s="240">
        <v>320</v>
      </c>
      <c r="W44" s="251">
        <f t="shared" si="7"/>
        <v>2880000</v>
      </c>
      <c r="X44" s="240">
        <v>40</v>
      </c>
      <c r="Y44" s="251">
        <f t="shared" si="8"/>
        <v>360000</v>
      </c>
      <c r="Z44" s="171">
        <v>0</v>
      </c>
      <c r="AA44" s="254">
        <f t="shared" si="9"/>
        <v>0</v>
      </c>
      <c r="AB44" s="171">
        <v>0</v>
      </c>
      <c r="AC44" s="254">
        <f t="shared" si="10"/>
        <v>0</v>
      </c>
      <c r="AD44" s="240" t="s">
        <v>30</v>
      </c>
      <c r="AE44" s="240">
        <v>2160</v>
      </c>
      <c r="AF44" s="255">
        <v>9000</v>
      </c>
      <c r="AG44" s="256">
        <v>19440000</v>
      </c>
      <c r="AH44" s="254">
        <v>1944000</v>
      </c>
      <c r="AI44" s="257">
        <v>21384000</v>
      </c>
    </row>
    <row r="45" spans="1:35" ht="56.25" x14ac:dyDescent="0.2">
      <c r="A45" s="178">
        <v>55</v>
      </c>
      <c r="B45" s="171" t="s">
        <v>93</v>
      </c>
      <c r="C45" s="240" t="s">
        <v>221</v>
      </c>
      <c r="D45" s="240" t="s">
        <v>95</v>
      </c>
      <c r="E45" s="240" t="s">
        <v>211</v>
      </c>
      <c r="F45" s="250" t="s">
        <v>222</v>
      </c>
      <c r="G45" s="250" t="s">
        <v>213</v>
      </c>
      <c r="H45" s="240">
        <v>200</v>
      </c>
      <c r="I45" s="251">
        <f t="shared" si="0"/>
        <v>140000</v>
      </c>
      <c r="J45" s="240">
        <v>200</v>
      </c>
      <c r="K45" s="251">
        <f t="shared" si="1"/>
        <v>140000</v>
      </c>
      <c r="L45" s="240">
        <v>300</v>
      </c>
      <c r="M45" s="251">
        <f t="shared" si="2"/>
        <v>210000</v>
      </c>
      <c r="N45" s="240">
        <v>300</v>
      </c>
      <c r="O45" s="251">
        <f t="shared" si="3"/>
        <v>210000</v>
      </c>
      <c r="P45" s="252">
        <v>500</v>
      </c>
      <c r="Q45" s="253">
        <f t="shared" si="4"/>
        <v>350000</v>
      </c>
      <c r="R45" s="240">
        <v>110</v>
      </c>
      <c r="S45" s="251">
        <f t="shared" si="5"/>
        <v>77000</v>
      </c>
      <c r="T45" s="240">
        <v>100</v>
      </c>
      <c r="U45" s="251">
        <f t="shared" si="6"/>
        <v>70000</v>
      </c>
      <c r="V45" s="240">
        <v>320</v>
      </c>
      <c r="W45" s="251">
        <f t="shared" si="7"/>
        <v>224000</v>
      </c>
      <c r="X45" s="240">
        <v>40</v>
      </c>
      <c r="Y45" s="251">
        <f t="shared" si="8"/>
        <v>28000</v>
      </c>
      <c r="Z45" s="171">
        <v>0</v>
      </c>
      <c r="AA45" s="254">
        <f t="shared" si="9"/>
        <v>0</v>
      </c>
      <c r="AB45" s="171">
        <v>0</v>
      </c>
      <c r="AC45" s="254">
        <f t="shared" si="10"/>
        <v>0</v>
      </c>
      <c r="AD45" s="240" t="s">
        <v>30</v>
      </c>
      <c r="AE45" s="240">
        <v>2070</v>
      </c>
      <c r="AF45" s="255">
        <v>700</v>
      </c>
      <c r="AG45" s="256">
        <v>1449000</v>
      </c>
      <c r="AH45" s="254">
        <v>144900</v>
      </c>
      <c r="AI45" s="257">
        <v>1593900</v>
      </c>
    </row>
    <row r="46" spans="1:35" ht="56.25" x14ac:dyDescent="0.2">
      <c r="A46" s="170">
        <v>56</v>
      </c>
      <c r="B46" s="171" t="s">
        <v>93</v>
      </c>
      <c r="C46" s="240" t="s">
        <v>223</v>
      </c>
      <c r="D46" s="240" t="s">
        <v>95</v>
      </c>
      <c r="E46" s="240" t="s">
        <v>224</v>
      </c>
      <c r="F46" s="250" t="s">
        <v>225</v>
      </c>
      <c r="G46" s="250" t="s">
        <v>226</v>
      </c>
      <c r="H46" s="240">
        <v>500</v>
      </c>
      <c r="I46" s="251">
        <f t="shared" si="0"/>
        <v>850000</v>
      </c>
      <c r="J46" s="240">
        <v>500</v>
      </c>
      <c r="K46" s="251">
        <f t="shared" si="1"/>
        <v>850000</v>
      </c>
      <c r="L46" s="240">
        <v>1000</v>
      </c>
      <c r="M46" s="251">
        <f t="shared" si="2"/>
        <v>1700000</v>
      </c>
      <c r="N46" s="240">
        <v>600</v>
      </c>
      <c r="O46" s="251">
        <f t="shared" si="3"/>
        <v>1020000</v>
      </c>
      <c r="P46" s="252">
        <v>1200</v>
      </c>
      <c r="Q46" s="253">
        <f t="shared" si="4"/>
        <v>2040000</v>
      </c>
      <c r="R46" s="240">
        <v>920</v>
      </c>
      <c r="S46" s="251">
        <f t="shared" si="5"/>
        <v>1564000</v>
      </c>
      <c r="T46" s="240">
        <v>500</v>
      </c>
      <c r="U46" s="251">
        <f t="shared" si="6"/>
        <v>850000</v>
      </c>
      <c r="V46" s="240">
        <v>400</v>
      </c>
      <c r="W46" s="251">
        <f t="shared" si="7"/>
        <v>680000</v>
      </c>
      <c r="X46" s="240">
        <v>80</v>
      </c>
      <c r="Y46" s="251">
        <f t="shared" si="8"/>
        <v>136000</v>
      </c>
      <c r="Z46" s="171">
        <v>0</v>
      </c>
      <c r="AA46" s="254">
        <f t="shared" si="9"/>
        <v>0</v>
      </c>
      <c r="AB46" s="171">
        <v>0</v>
      </c>
      <c r="AC46" s="254">
        <f t="shared" si="10"/>
        <v>0</v>
      </c>
      <c r="AD46" s="240" t="s">
        <v>30</v>
      </c>
      <c r="AE46" s="240">
        <v>5700</v>
      </c>
      <c r="AF46" s="255">
        <v>1700</v>
      </c>
      <c r="AG46" s="256">
        <v>9690000</v>
      </c>
      <c r="AH46" s="254">
        <v>969000</v>
      </c>
      <c r="AI46" s="257">
        <v>10659000</v>
      </c>
    </row>
    <row r="47" spans="1:35" ht="45" x14ac:dyDescent="0.2">
      <c r="A47" s="178">
        <v>57</v>
      </c>
      <c r="B47" s="171" t="s">
        <v>93</v>
      </c>
      <c r="C47" s="240" t="s">
        <v>227</v>
      </c>
      <c r="D47" s="240" t="s">
        <v>95</v>
      </c>
      <c r="E47" s="240" t="s">
        <v>228</v>
      </c>
      <c r="F47" s="250" t="s">
        <v>229</v>
      </c>
      <c r="G47" s="250" t="s">
        <v>230</v>
      </c>
      <c r="H47" s="240">
        <v>500</v>
      </c>
      <c r="I47" s="251">
        <f t="shared" si="0"/>
        <v>750000</v>
      </c>
      <c r="J47" s="240">
        <v>900</v>
      </c>
      <c r="K47" s="251">
        <f t="shared" si="1"/>
        <v>1350000</v>
      </c>
      <c r="L47" s="240">
        <v>1500</v>
      </c>
      <c r="M47" s="251">
        <f t="shared" si="2"/>
        <v>2250000</v>
      </c>
      <c r="N47" s="240">
        <v>300</v>
      </c>
      <c r="O47" s="251">
        <f t="shared" si="3"/>
        <v>450000</v>
      </c>
      <c r="P47" s="252">
        <v>1200</v>
      </c>
      <c r="Q47" s="253">
        <f t="shared" si="4"/>
        <v>1800000</v>
      </c>
      <c r="R47" s="240">
        <v>1110</v>
      </c>
      <c r="S47" s="251">
        <f t="shared" si="5"/>
        <v>1665000</v>
      </c>
      <c r="T47" s="240">
        <v>600</v>
      </c>
      <c r="U47" s="251">
        <f t="shared" si="6"/>
        <v>900000</v>
      </c>
      <c r="V47" s="240">
        <v>400</v>
      </c>
      <c r="W47" s="251">
        <f t="shared" si="7"/>
        <v>600000</v>
      </c>
      <c r="X47" s="240">
        <v>100</v>
      </c>
      <c r="Y47" s="251">
        <f t="shared" si="8"/>
        <v>150000</v>
      </c>
      <c r="Z47" s="171">
        <v>0</v>
      </c>
      <c r="AA47" s="254">
        <f t="shared" si="9"/>
        <v>0</v>
      </c>
      <c r="AB47" s="171">
        <v>0</v>
      </c>
      <c r="AC47" s="254">
        <f t="shared" si="10"/>
        <v>0</v>
      </c>
      <c r="AD47" s="240" t="s">
        <v>30</v>
      </c>
      <c r="AE47" s="240">
        <v>6610</v>
      </c>
      <c r="AF47" s="255">
        <v>1500</v>
      </c>
      <c r="AG47" s="256">
        <v>9915000</v>
      </c>
      <c r="AH47" s="254">
        <v>991500</v>
      </c>
      <c r="AI47" s="257">
        <v>10906500</v>
      </c>
    </row>
    <row r="48" spans="1:35" x14ac:dyDescent="0.2">
      <c r="A48" s="170">
        <v>58</v>
      </c>
      <c r="B48" s="171" t="s">
        <v>93</v>
      </c>
      <c r="C48" s="240" t="s">
        <v>231</v>
      </c>
      <c r="D48" s="240" t="s">
        <v>232</v>
      </c>
      <c r="E48" s="240" t="s">
        <v>233</v>
      </c>
      <c r="F48" s="250" t="s">
        <v>234</v>
      </c>
      <c r="G48" s="250" t="s">
        <v>234</v>
      </c>
      <c r="H48" s="240">
        <v>100</v>
      </c>
      <c r="I48" s="251">
        <f t="shared" si="0"/>
        <v>250000</v>
      </c>
      <c r="J48" s="240">
        <v>80</v>
      </c>
      <c r="K48" s="251">
        <f t="shared" si="1"/>
        <v>200000</v>
      </c>
      <c r="L48" s="240">
        <v>200</v>
      </c>
      <c r="M48" s="251">
        <f t="shared" si="2"/>
        <v>500000</v>
      </c>
      <c r="N48" s="240">
        <v>100</v>
      </c>
      <c r="O48" s="251">
        <f t="shared" si="3"/>
        <v>250000</v>
      </c>
      <c r="P48" s="252">
        <v>600</v>
      </c>
      <c r="Q48" s="253">
        <f t="shared" si="4"/>
        <v>1500000</v>
      </c>
      <c r="R48" s="240">
        <v>60</v>
      </c>
      <c r="S48" s="251">
        <f t="shared" si="5"/>
        <v>150000</v>
      </c>
      <c r="T48" s="240">
        <v>15</v>
      </c>
      <c r="U48" s="251">
        <f t="shared" si="6"/>
        <v>37500</v>
      </c>
      <c r="V48" s="240">
        <v>180</v>
      </c>
      <c r="W48" s="251">
        <f t="shared" si="7"/>
        <v>450000</v>
      </c>
      <c r="X48" s="240">
        <v>20</v>
      </c>
      <c r="Y48" s="251">
        <f t="shared" si="8"/>
        <v>50000</v>
      </c>
      <c r="Z48" s="171">
        <v>0</v>
      </c>
      <c r="AA48" s="254">
        <f t="shared" si="9"/>
        <v>0</v>
      </c>
      <c r="AB48" s="171">
        <v>0</v>
      </c>
      <c r="AC48" s="254">
        <f t="shared" si="10"/>
        <v>0</v>
      </c>
      <c r="AD48" s="240" t="s">
        <v>30</v>
      </c>
      <c r="AE48" s="240">
        <v>1355</v>
      </c>
      <c r="AF48" s="259">
        <v>2500</v>
      </c>
      <c r="AG48" s="256">
        <v>3387500</v>
      </c>
      <c r="AH48" s="254">
        <v>338750</v>
      </c>
      <c r="AI48" s="257">
        <v>3726250</v>
      </c>
    </row>
    <row r="49" spans="1:35" ht="78.75" x14ac:dyDescent="0.2">
      <c r="A49" s="178">
        <v>59</v>
      </c>
      <c r="B49" s="171" t="s">
        <v>93</v>
      </c>
      <c r="C49" s="240" t="s">
        <v>235</v>
      </c>
      <c r="D49" s="240" t="s">
        <v>95</v>
      </c>
      <c r="E49" s="240" t="s">
        <v>236</v>
      </c>
      <c r="F49" s="250" t="s">
        <v>237</v>
      </c>
      <c r="G49" s="250" t="s">
        <v>238</v>
      </c>
      <c r="H49" s="240">
        <v>100</v>
      </c>
      <c r="I49" s="251">
        <f t="shared" si="0"/>
        <v>250000</v>
      </c>
      <c r="J49" s="240">
        <v>60</v>
      </c>
      <c r="K49" s="251">
        <f t="shared" si="1"/>
        <v>150000</v>
      </c>
      <c r="L49" s="240">
        <v>150</v>
      </c>
      <c r="M49" s="251">
        <f t="shared" si="2"/>
        <v>375000</v>
      </c>
      <c r="N49" s="240">
        <v>150</v>
      </c>
      <c r="O49" s="251">
        <f t="shared" si="3"/>
        <v>375000</v>
      </c>
      <c r="P49" s="252">
        <v>200</v>
      </c>
      <c r="Q49" s="253">
        <f t="shared" si="4"/>
        <v>500000</v>
      </c>
      <c r="R49" s="240">
        <v>90</v>
      </c>
      <c r="S49" s="251">
        <f t="shared" si="5"/>
        <v>225000</v>
      </c>
      <c r="T49" s="240">
        <v>50</v>
      </c>
      <c r="U49" s="251">
        <f t="shared" si="6"/>
        <v>125000</v>
      </c>
      <c r="V49" s="240">
        <v>180</v>
      </c>
      <c r="W49" s="251">
        <f t="shared" si="7"/>
        <v>450000</v>
      </c>
      <c r="X49" s="240">
        <v>100</v>
      </c>
      <c r="Y49" s="251">
        <f t="shared" si="8"/>
        <v>250000</v>
      </c>
      <c r="Z49" s="171">
        <v>0</v>
      </c>
      <c r="AA49" s="254">
        <f t="shared" si="9"/>
        <v>0</v>
      </c>
      <c r="AB49" s="171">
        <v>0</v>
      </c>
      <c r="AC49" s="254">
        <f t="shared" si="10"/>
        <v>0</v>
      </c>
      <c r="AD49" s="240" t="s">
        <v>30</v>
      </c>
      <c r="AE49" s="240">
        <v>1080</v>
      </c>
      <c r="AF49" s="259">
        <v>2500</v>
      </c>
      <c r="AG49" s="256">
        <v>2700000</v>
      </c>
      <c r="AH49" s="254">
        <v>270000</v>
      </c>
      <c r="AI49" s="257">
        <v>2970000</v>
      </c>
    </row>
    <row r="50" spans="1:35" ht="78.75" x14ac:dyDescent="0.2">
      <c r="A50" s="170">
        <v>60</v>
      </c>
      <c r="B50" s="171" t="s">
        <v>93</v>
      </c>
      <c r="C50" s="240" t="s">
        <v>239</v>
      </c>
      <c r="D50" s="240" t="s">
        <v>95</v>
      </c>
      <c r="E50" s="240" t="s">
        <v>240</v>
      </c>
      <c r="F50" s="250" t="s">
        <v>241</v>
      </c>
      <c r="G50" s="250" t="s">
        <v>242</v>
      </c>
      <c r="H50" s="240">
        <v>200</v>
      </c>
      <c r="I50" s="251">
        <f t="shared" si="0"/>
        <v>500000</v>
      </c>
      <c r="J50" s="240">
        <v>100</v>
      </c>
      <c r="K50" s="251">
        <f t="shared" si="1"/>
        <v>250000</v>
      </c>
      <c r="L50" s="240">
        <v>700</v>
      </c>
      <c r="M50" s="251">
        <f t="shared" si="2"/>
        <v>1750000</v>
      </c>
      <c r="N50" s="240">
        <v>300</v>
      </c>
      <c r="O50" s="251">
        <f t="shared" si="3"/>
        <v>750000</v>
      </c>
      <c r="P50" s="252">
        <v>400</v>
      </c>
      <c r="Q50" s="253">
        <f t="shared" si="4"/>
        <v>1000000</v>
      </c>
      <c r="R50" s="240">
        <v>120</v>
      </c>
      <c r="S50" s="251">
        <f t="shared" si="5"/>
        <v>300000</v>
      </c>
      <c r="T50" s="240">
        <v>50</v>
      </c>
      <c r="U50" s="251">
        <f t="shared" si="6"/>
        <v>125000</v>
      </c>
      <c r="V50" s="240">
        <v>180</v>
      </c>
      <c r="W50" s="251">
        <f t="shared" si="7"/>
        <v>450000</v>
      </c>
      <c r="X50" s="240">
        <v>100</v>
      </c>
      <c r="Y50" s="251">
        <f t="shared" si="8"/>
        <v>250000</v>
      </c>
      <c r="Z50" s="171">
        <v>0</v>
      </c>
      <c r="AA50" s="254">
        <f t="shared" si="9"/>
        <v>0</v>
      </c>
      <c r="AB50" s="171">
        <v>0</v>
      </c>
      <c r="AC50" s="254">
        <f t="shared" si="10"/>
        <v>0</v>
      </c>
      <c r="AD50" s="240" t="s">
        <v>30</v>
      </c>
      <c r="AE50" s="240">
        <v>2150</v>
      </c>
      <c r="AF50" s="259">
        <v>2500</v>
      </c>
      <c r="AG50" s="256">
        <v>5375000</v>
      </c>
      <c r="AH50" s="254">
        <v>537500</v>
      </c>
      <c r="AI50" s="257">
        <v>5912500</v>
      </c>
    </row>
    <row r="51" spans="1:35" ht="78.75" x14ac:dyDescent="0.2">
      <c r="A51" s="178">
        <v>61</v>
      </c>
      <c r="B51" s="171" t="s">
        <v>93</v>
      </c>
      <c r="C51" s="240" t="s">
        <v>243</v>
      </c>
      <c r="D51" s="240" t="s">
        <v>95</v>
      </c>
      <c r="E51" s="240" t="s">
        <v>244</v>
      </c>
      <c r="F51" s="250" t="s">
        <v>245</v>
      </c>
      <c r="G51" s="250" t="s">
        <v>246</v>
      </c>
      <c r="H51" s="240">
        <v>100</v>
      </c>
      <c r="I51" s="251">
        <f t="shared" si="0"/>
        <v>250000</v>
      </c>
      <c r="J51" s="240">
        <v>100</v>
      </c>
      <c r="K51" s="251">
        <f t="shared" si="1"/>
        <v>250000</v>
      </c>
      <c r="L51" s="240">
        <v>400</v>
      </c>
      <c r="M51" s="251">
        <f t="shared" si="2"/>
        <v>1000000</v>
      </c>
      <c r="N51" s="240">
        <v>300</v>
      </c>
      <c r="O51" s="251">
        <f t="shared" si="3"/>
        <v>750000</v>
      </c>
      <c r="P51" s="252">
        <v>200</v>
      </c>
      <c r="Q51" s="253">
        <f t="shared" si="4"/>
        <v>500000</v>
      </c>
      <c r="R51" s="240">
        <v>120</v>
      </c>
      <c r="S51" s="251">
        <f t="shared" si="5"/>
        <v>300000</v>
      </c>
      <c r="T51" s="240">
        <v>50</v>
      </c>
      <c r="U51" s="251">
        <f t="shared" si="6"/>
        <v>125000</v>
      </c>
      <c r="V51" s="240">
        <v>180</v>
      </c>
      <c r="W51" s="251">
        <f t="shared" si="7"/>
        <v>450000</v>
      </c>
      <c r="X51" s="240">
        <v>40</v>
      </c>
      <c r="Y51" s="251">
        <f t="shared" si="8"/>
        <v>100000</v>
      </c>
      <c r="Z51" s="171">
        <v>0</v>
      </c>
      <c r="AA51" s="254">
        <f t="shared" si="9"/>
        <v>0</v>
      </c>
      <c r="AB51" s="171">
        <v>0</v>
      </c>
      <c r="AC51" s="254">
        <f t="shared" si="10"/>
        <v>0</v>
      </c>
      <c r="AD51" s="240" t="s">
        <v>30</v>
      </c>
      <c r="AE51" s="240">
        <v>1490</v>
      </c>
      <c r="AF51" s="259">
        <v>2500</v>
      </c>
      <c r="AG51" s="256">
        <v>3725000</v>
      </c>
      <c r="AH51" s="254">
        <v>372500</v>
      </c>
      <c r="AI51" s="257">
        <v>4097500</v>
      </c>
    </row>
    <row r="52" spans="1:35" ht="45" x14ac:dyDescent="0.2">
      <c r="A52" s="170">
        <v>62</v>
      </c>
      <c r="B52" s="171" t="s">
        <v>93</v>
      </c>
      <c r="C52" s="240" t="s">
        <v>247</v>
      </c>
      <c r="D52" s="240" t="s">
        <v>95</v>
      </c>
      <c r="E52" s="240" t="s">
        <v>248</v>
      </c>
      <c r="F52" s="250" t="s">
        <v>249</v>
      </c>
      <c r="G52" s="250" t="s">
        <v>250</v>
      </c>
      <c r="H52" s="240">
        <v>200</v>
      </c>
      <c r="I52" s="251">
        <f t="shared" si="0"/>
        <v>500000</v>
      </c>
      <c r="J52" s="240">
        <v>100</v>
      </c>
      <c r="K52" s="251">
        <f t="shared" si="1"/>
        <v>250000</v>
      </c>
      <c r="L52" s="240">
        <v>250</v>
      </c>
      <c r="M52" s="251">
        <f t="shared" si="2"/>
        <v>625000</v>
      </c>
      <c r="N52" s="240">
        <v>300</v>
      </c>
      <c r="O52" s="251">
        <f t="shared" si="3"/>
        <v>750000</v>
      </c>
      <c r="P52" s="252">
        <v>200</v>
      </c>
      <c r="Q52" s="253">
        <f t="shared" si="4"/>
        <v>500000</v>
      </c>
      <c r="R52" s="240">
        <v>95</v>
      </c>
      <c r="S52" s="251">
        <f t="shared" si="5"/>
        <v>237500</v>
      </c>
      <c r="T52" s="240">
        <v>50</v>
      </c>
      <c r="U52" s="251">
        <f t="shared" si="6"/>
        <v>125000</v>
      </c>
      <c r="V52" s="240">
        <v>180</v>
      </c>
      <c r="W52" s="251">
        <f t="shared" si="7"/>
        <v>450000</v>
      </c>
      <c r="X52" s="240">
        <v>40</v>
      </c>
      <c r="Y52" s="251">
        <f t="shared" si="8"/>
        <v>100000</v>
      </c>
      <c r="Z52" s="171">
        <v>0</v>
      </c>
      <c r="AA52" s="254">
        <f t="shared" si="9"/>
        <v>0</v>
      </c>
      <c r="AB52" s="171">
        <v>0</v>
      </c>
      <c r="AC52" s="254">
        <f t="shared" si="10"/>
        <v>0</v>
      </c>
      <c r="AD52" s="240" t="s">
        <v>30</v>
      </c>
      <c r="AE52" s="240">
        <v>1415</v>
      </c>
      <c r="AF52" s="259">
        <v>2500</v>
      </c>
      <c r="AG52" s="256">
        <v>3537500</v>
      </c>
      <c r="AH52" s="254">
        <v>353750</v>
      </c>
      <c r="AI52" s="257">
        <v>3891250</v>
      </c>
    </row>
    <row r="53" spans="1:35" ht="79.5" thickBot="1" x14ac:dyDescent="0.25">
      <c r="A53" s="260">
        <v>63</v>
      </c>
      <c r="B53" s="181" t="s">
        <v>93</v>
      </c>
      <c r="C53" s="241" t="s">
        <v>251</v>
      </c>
      <c r="D53" s="241" t="s">
        <v>95</v>
      </c>
      <c r="E53" s="241" t="s">
        <v>252</v>
      </c>
      <c r="F53" s="261" t="s">
        <v>253</v>
      </c>
      <c r="G53" s="261" t="s">
        <v>254</v>
      </c>
      <c r="H53" s="241">
        <v>200</v>
      </c>
      <c r="I53" s="251">
        <f t="shared" si="0"/>
        <v>500000</v>
      </c>
      <c r="J53" s="241">
        <v>100</v>
      </c>
      <c r="K53" s="251">
        <f t="shared" si="1"/>
        <v>250000</v>
      </c>
      <c r="L53" s="241">
        <v>250</v>
      </c>
      <c r="M53" s="251">
        <f t="shared" si="2"/>
        <v>625000</v>
      </c>
      <c r="N53" s="241">
        <v>300</v>
      </c>
      <c r="O53" s="251">
        <f t="shared" si="3"/>
        <v>750000</v>
      </c>
      <c r="P53" s="262">
        <v>200</v>
      </c>
      <c r="Q53" s="253">
        <f t="shared" si="4"/>
        <v>500000</v>
      </c>
      <c r="R53" s="241">
        <v>100</v>
      </c>
      <c r="S53" s="251">
        <f t="shared" si="5"/>
        <v>250000</v>
      </c>
      <c r="T53" s="241">
        <v>150</v>
      </c>
      <c r="U53" s="251">
        <f t="shared" si="6"/>
        <v>375000</v>
      </c>
      <c r="V53" s="241">
        <v>180</v>
      </c>
      <c r="W53" s="251">
        <f t="shared" si="7"/>
        <v>450000</v>
      </c>
      <c r="X53" s="241">
        <v>40</v>
      </c>
      <c r="Y53" s="251">
        <f t="shared" si="8"/>
        <v>100000</v>
      </c>
      <c r="Z53" s="182">
        <v>0</v>
      </c>
      <c r="AA53" s="254">
        <f t="shared" si="9"/>
        <v>0</v>
      </c>
      <c r="AB53" s="182">
        <v>0</v>
      </c>
      <c r="AC53" s="254">
        <f t="shared" si="10"/>
        <v>0</v>
      </c>
      <c r="AD53" s="241" t="s">
        <v>30</v>
      </c>
      <c r="AE53" s="241">
        <v>1520</v>
      </c>
      <c r="AF53" s="263">
        <v>2500</v>
      </c>
      <c r="AG53" s="264">
        <v>3800000</v>
      </c>
      <c r="AH53" s="265">
        <v>380000</v>
      </c>
      <c r="AI53" s="266">
        <v>4180000</v>
      </c>
    </row>
    <row r="54" spans="1:35" ht="12" thickBot="1" x14ac:dyDescent="0.25">
      <c r="H54" s="267">
        <f>SUM(H12:H53)</f>
        <v>12500</v>
      </c>
      <c r="I54" s="268">
        <f t="shared" ref="I54:AC54" si="11">SUM(I12:I53)</f>
        <v>40600000</v>
      </c>
      <c r="J54" s="267">
        <f t="shared" si="11"/>
        <v>10010</v>
      </c>
      <c r="K54" s="268">
        <f t="shared" si="11"/>
        <v>30988000</v>
      </c>
      <c r="L54" s="267">
        <f t="shared" si="11"/>
        <v>19700</v>
      </c>
      <c r="M54" s="268">
        <f t="shared" si="11"/>
        <v>57575000</v>
      </c>
      <c r="N54" s="267">
        <f t="shared" si="11"/>
        <v>17750</v>
      </c>
      <c r="O54" s="268">
        <f t="shared" si="11"/>
        <v>54277500</v>
      </c>
      <c r="P54" s="267">
        <f t="shared" si="11"/>
        <v>36000</v>
      </c>
      <c r="Q54" s="268">
        <f t="shared" si="11"/>
        <v>107510000</v>
      </c>
      <c r="R54" s="267">
        <f t="shared" si="11"/>
        <v>8285</v>
      </c>
      <c r="S54" s="268">
        <f t="shared" si="11"/>
        <v>23317500</v>
      </c>
      <c r="T54" s="267">
        <f t="shared" si="11"/>
        <v>15545</v>
      </c>
      <c r="U54" s="268">
        <f t="shared" si="11"/>
        <v>45684500</v>
      </c>
      <c r="V54" s="267">
        <f t="shared" si="11"/>
        <v>15160</v>
      </c>
      <c r="W54" s="268">
        <f t="shared" si="11"/>
        <v>48082000</v>
      </c>
      <c r="X54" s="267">
        <f t="shared" si="11"/>
        <v>4640</v>
      </c>
      <c r="Y54" s="268">
        <f t="shared" si="11"/>
        <v>12525000</v>
      </c>
      <c r="Z54" s="267">
        <f t="shared" si="11"/>
        <v>0</v>
      </c>
      <c r="AA54" s="268">
        <f t="shared" si="11"/>
        <v>0</v>
      </c>
      <c r="AB54" s="267">
        <f t="shared" si="11"/>
        <v>0</v>
      </c>
      <c r="AC54" s="268">
        <f t="shared" si="11"/>
        <v>0</v>
      </c>
      <c r="AD54" s="242" t="s">
        <v>255</v>
      </c>
      <c r="AE54" s="243">
        <v>139590</v>
      </c>
      <c r="AF54" s="269" t="s">
        <v>256</v>
      </c>
      <c r="AG54" s="270">
        <v>420559500</v>
      </c>
      <c r="AH54" s="242"/>
      <c r="AI54" s="271">
        <v>462615450</v>
      </c>
    </row>
    <row r="55" spans="1:35" x14ac:dyDescent="0.2">
      <c r="AE55" s="169">
        <f>SUM(AE12:AE53)</f>
        <v>139590</v>
      </c>
      <c r="AG55" s="169">
        <f>SUM(AG12:AG53)</f>
        <v>420559500</v>
      </c>
      <c r="AI55" s="169">
        <f>SUM(AI12:AI53)</f>
        <v>462615450</v>
      </c>
    </row>
    <row r="57" spans="1:35" x14ac:dyDescent="0.2">
      <c r="H57" s="267"/>
      <c r="I57" s="268"/>
    </row>
  </sheetData>
  <mergeCells count="2">
    <mergeCell ref="A9:AI9"/>
    <mergeCell ref="A10:AI1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328D5-27DD-4286-9DE6-70EBAB84FE70}">
  <dimension ref="A1:AI39"/>
  <sheetViews>
    <sheetView zoomScale="80" zoomScaleNormal="80" workbookViewId="0">
      <selection activeCell="H40" sqref="H40:J40"/>
    </sheetView>
  </sheetViews>
  <sheetFormatPr defaultRowHeight="15" x14ac:dyDescent="0.25"/>
  <cols>
    <col min="1" max="1" width="5.5703125" bestFit="1" customWidth="1"/>
    <col min="5" max="5" width="25.7109375" bestFit="1" customWidth="1"/>
    <col min="6" max="6" width="32" customWidth="1"/>
    <col min="7" max="7" width="11.5703125" bestFit="1" customWidth="1"/>
    <col min="8" max="8" width="10.140625" bestFit="1" customWidth="1"/>
    <col min="9" max="9" width="13.140625" style="97" bestFit="1" customWidth="1"/>
    <col min="10" max="10" width="10.28515625" bestFit="1" customWidth="1"/>
    <col min="11" max="11" width="12.42578125" style="97" bestFit="1" customWidth="1"/>
    <col min="12" max="12" width="10.7109375" bestFit="1" customWidth="1"/>
    <col min="13" max="13" width="13.140625" style="97" bestFit="1" customWidth="1"/>
    <col min="14" max="14" width="10.7109375" bestFit="1" customWidth="1"/>
    <col min="15" max="15" width="13.140625" style="97" bestFit="1" customWidth="1"/>
    <col min="16" max="16" width="10.7109375" bestFit="1" customWidth="1"/>
    <col min="17" max="17" width="13.140625" style="97" bestFit="1" customWidth="1"/>
    <col min="18" max="18" width="10.7109375" bestFit="1" customWidth="1"/>
    <col min="19" max="19" width="8.7109375" style="97" bestFit="1" customWidth="1"/>
    <col min="20" max="20" width="11.42578125" bestFit="1" customWidth="1"/>
    <col min="21" max="21" width="13.140625" style="97" bestFit="1" customWidth="1"/>
    <col min="22" max="22" width="11.42578125" bestFit="1" customWidth="1"/>
    <col min="23" max="23" width="12.85546875" style="97" bestFit="1" customWidth="1"/>
    <col min="24" max="24" width="11.42578125" bestFit="1" customWidth="1"/>
    <col min="25" max="25" width="12.85546875" style="97" bestFit="1" customWidth="1"/>
    <col min="26" max="26" width="16" bestFit="1" customWidth="1"/>
    <col min="27" max="27" width="5.7109375" style="97" bestFit="1" customWidth="1"/>
    <col min="28" max="28" width="13.42578125" bestFit="1" customWidth="1"/>
    <col min="29" max="29" width="5.7109375" style="97" bestFit="1" customWidth="1"/>
    <col min="30" max="30" width="12" bestFit="1" customWidth="1"/>
    <col min="31" max="31" width="9.28515625" bestFit="1" customWidth="1"/>
    <col min="32" max="32" width="10.42578125" bestFit="1" customWidth="1"/>
    <col min="33" max="33" width="13.140625" bestFit="1" customWidth="1"/>
    <col min="34" max="34" width="13.28515625" bestFit="1" customWidth="1"/>
    <col min="35" max="35" width="15.28515625" bestFit="1" customWidth="1"/>
  </cols>
  <sheetData>
    <row r="1" spans="1:35" s="274" customFormat="1" x14ac:dyDescent="0.25"/>
    <row r="2" spans="1:35" s="274" customFormat="1" x14ac:dyDescent="0.25"/>
    <row r="3" spans="1:35" s="274" customFormat="1" x14ac:dyDescent="0.25"/>
    <row r="4" spans="1:35" s="274" customFormat="1" ht="31.5" x14ac:dyDescent="0.5">
      <c r="D4" s="343" t="s">
        <v>1713</v>
      </c>
    </row>
    <row r="5" spans="1:35" s="274" customFormat="1" x14ac:dyDescent="0.25">
      <c r="D5" s="274" t="s">
        <v>1714</v>
      </c>
    </row>
    <row r="6" spans="1:35" s="274" customFormat="1" x14ac:dyDescent="0.25"/>
    <row r="7" spans="1:35" s="274" customFormat="1" x14ac:dyDescent="0.25"/>
    <row r="8" spans="1:35" s="274" customFormat="1" x14ac:dyDescent="0.25"/>
    <row r="9" spans="1:35" x14ac:dyDescent="0.25">
      <c r="A9" s="356" t="s">
        <v>257</v>
      </c>
      <c r="B9" s="357"/>
      <c r="C9" s="357"/>
      <c r="D9" s="357"/>
      <c r="E9" s="357"/>
      <c r="F9" s="357"/>
      <c r="G9" s="357"/>
      <c r="H9" s="357"/>
      <c r="I9" s="357"/>
      <c r="J9" s="357"/>
      <c r="K9" s="357"/>
      <c r="L9" s="357"/>
      <c r="M9" s="357"/>
      <c r="N9" s="357"/>
      <c r="O9" s="357"/>
      <c r="P9" s="357"/>
      <c r="Q9" s="357"/>
      <c r="R9" s="357"/>
      <c r="S9" s="357"/>
      <c r="T9" s="357"/>
      <c r="U9" s="357"/>
      <c r="V9" s="357"/>
      <c r="W9" s="357"/>
      <c r="X9" s="357"/>
      <c r="Y9" s="357"/>
      <c r="Z9" s="357"/>
      <c r="AA9" s="357"/>
      <c r="AB9" s="357"/>
      <c r="AC9" s="357"/>
      <c r="AD9" s="357"/>
      <c r="AE9" s="357"/>
      <c r="AF9" s="357"/>
      <c r="AG9" s="357"/>
      <c r="AH9" s="357"/>
      <c r="AI9" s="358"/>
    </row>
    <row r="10" spans="1:35" x14ac:dyDescent="0.25">
      <c r="A10" s="151"/>
      <c r="B10" s="359"/>
      <c r="C10" s="359"/>
      <c r="D10" s="359"/>
      <c r="E10" s="359"/>
      <c r="F10" s="359"/>
      <c r="G10" s="359"/>
      <c r="H10" s="359"/>
      <c r="I10" s="359"/>
      <c r="J10" s="359"/>
      <c r="K10" s="359"/>
      <c r="L10" s="359"/>
      <c r="M10" s="359"/>
      <c r="N10" s="359"/>
      <c r="O10" s="359"/>
      <c r="P10" s="359"/>
      <c r="Q10" s="359"/>
      <c r="R10" s="359"/>
      <c r="S10" s="359"/>
      <c r="T10" s="359"/>
      <c r="U10" s="359"/>
      <c r="V10" s="359"/>
      <c r="W10" s="359"/>
      <c r="X10" s="359"/>
      <c r="Y10" s="359"/>
      <c r="Z10" s="359"/>
      <c r="AA10" s="359"/>
      <c r="AB10" s="359"/>
      <c r="AC10" s="359"/>
      <c r="AD10" s="359"/>
      <c r="AE10" s="359"/>
      <c r="AF10" s="359"/>
      <c r="AG10" s="359"/>
      <c r="AH10" s="359"/>
      <c r="AI10" s="360"/>
    </row>
    <row r="11" spans="1:35" ht="48" x14ac:dyDescent="0.25">
      <c r="A11" s="147" t="s">
        <v>1</v>
      </c>
      <c r="B11" s="148" t="s">
        <v>2</v>
      </c>
      <c r="C11" s="148" t="s">
        <v>3</v>
      </c>
      <c r="D11" s="148" t="s">
        <v>4</v>
      </c>
      <c r="E11" s="148" t="s">
        <v>5</v>
      </c>
      <c r="F11" s="148" t="s">
        <v>6</v>
      </c>
      <c r="G11" s="148" t="s">
        <v>7</v>
      </c>
      <c r="H11" s="148" t="s">
        <v>8</v>
      </c>
      <c r="I11" s="148"/>
      <c r="J11" s="148" t="s">
        <v>9</v>
      </c>
      <c r="K11" s="148"/>
      <c r="L11" s="148" t="s">
        <v>10</v>
      </c>
      <c r="M11" s="148"/>
      <c r="N11" s="148" t="s">
        <v>11</v>
      </c>
      <c r="O11" s="148"/>
      <c r="P11" s="148" t="s">
        <v>12</v>
      </c>
      <c r="Q11" s="148"/>
      <c r="R11" s="148" t="s">
        <v>13</v>
      </c>
      <c r="S11" s="148"/>
      <c r="T11" s="148" t="s">
        <v>14</v>
      </c>
      <c r="U11" s="148"/>
      <c r="V11" s="148" t="s">
        <v>15</v>
      </c>
      <c r="W11" s="148"/>
      <c r="X11" s="148" t="s">
        <v>16</v>
      </c>
      <c r="Y11" s="148"/>
      <c r="Z11" s="148" t="s">
        <v>17</v>
      </c>
      <c r="AA11" s="148"/>
      <c r="AB11" s="148" t="s">
        <v>18</v>
      </c>
      <c r="AC11" s="148"/>
      <c r="AD11" s="148" t="s">
        <v>19</v>
      </c>
      <c r="AE11" s="148" t="s">
        <v>20</v>
      </c>
      <c r="AF11" s="148" t="s">
        <v>21</v>
      </c>
      <c r="AG11" s="148" t="s">
        <v>22</v>
      </c>
      <c r="AH11" s="148" t="s">
        <v>23</v>
      </c>
      <c r="AI11" s="149" t="s">
        <v>24</v>
      </c>
    </row>
    <row r="12" spans="1:35" ht="36" x14ac:dyDescent="0.25">
      <c r="A12" s="151">
        <v>64</v>
      </c>
      <c r="B12" s="152" t="s">
        <v>258</v>
      </c>
      <c r="C12" s="153" t="s">
        <v>259</v>
      </c>
      <c r="D12" s="152" t="s">
        <v>260</v>
      </c>
      <c r="E12" s="194" t="s">
        <v>261</v>
      </c>
      <c r="F12" s="194" t="s">
        <v>262</v>
      </c>
      <c r="G12" s="152"/>
      <c r="H12" s="153">
        <v>300</v>
      </c>
      <c r="I12" s="156">
        <f>H12*$AF12</f>
        <v>450000</v>
      </c>
      <c r="J12" s="153">
        <v>50</v>
      </c>
      <c r="K12" s="156">
        <f>J12*$AF12</f>
        <v>75000</v>
      </c>
      <c r="L12" s="153">
        <v>100</v>
      </c>
      <c r="M12" s="156">
        <f>L12*$AF12</f>
        <v>150000</v>
      </c>
      <c r="N12" s="153">
        <v>300</v>
      </c>
      <c r="O12" s="156">
        <f>N12*$AF12</f>
        <v>450000</v>
      </c>
      <c r="P12" s="195">
        <v>200</v>
      </c>
      <c r="Q12" s="233">
        <f>P12*$AF12</f>
        <v>300000</v>
      </c>
      <c r="R12" s="196">
        <v>80</v>
      </c>
      <c r="S12" s="196">
        <f>R12*$AF12</f>
        <v>120000</v>
      </c>
      <c r="T12" s="153">
        <v>400</v>
      </c>
      <c r="U12" s="156">
        <f>T12*$AF12</f>
        <v>600000</v>
      </c>
      <c r="V12" s="153">
        <v>200</v>
      </c>
      <c r="W12" s="156">
        <f>V12*$AF12</f>
        <v>300000</v>
      </c>
      <c r="X12" s="153">
        <v>200</v>
      </c>
      <c r="Y12" s="156">
        <f>X12*$AF12</f>
        <v>300000</v>
      </c>
      <c r="Z12" s="153">
        <v>0</v>
      </c>
      <c r="AA12" s="156">
        <f>Z12*$AF12</f>
        <v>0</v>
      </c>
      <c r="AB12" s="153">
        <v>0</v>
      </c>
      <c r="AC12" s="156">
        <f>AB12*$AF12</f>
        <v>0</v>
      </c>
      <c r="AD12" s="153" t="s">
        <v>30</v>
      </c>
      <c r="AE12" s="153">
        <v>1830</v>
      </c>
      <c r="AF12" s="159">
        <v>1500</v>
      </c>
      <c r="AG12" s="159">
        <v>2745000</v>
      </c>
      <c r="AH12" s="156">
        <v>274500</v>
      </c>
      <c r="AI12" s="157">
        <v>3019500</v>
      </c>
    </row>
    <row r="13" spans="1:35" ht="36" x14ac:dyDescent="0.25">
      <c r="A13" s="158">
        <v>65</v>
      </c>
      <c r="B13" s="152" t="s">
        <v>258</v>
      </c>
      <c r="C13" s="153" t="s">
        <v>263</v>
      </c>
      <c r="D13" s="152" t="s">
        <v>260</v>
      </c>
      <c r="E13" s="194" t="s">
        <v>264</v>
      </c>
      <c r="F13" s="194" t="s">
        <v>265</v>
      </c>
      <c r="G13" s="152"/>
      <c r="H13" s="152">
        <v>200</v>
      </c>
      <c r="I13" s="156">
        <f t="shared" ref="I13:I37" si="0">H13*$AF13</f>
        <v>560000</v>
      </c>
      <c r="J13" s="152">
        <v>120</v>
      </c>
      <c r="K13" s="156">
        <f t="shared" ref="K13:K37" si="1">J13*$AF13</f>
        <v>336000</v>
      </c>
      <c r="L13" s="152">
        <v>300</v>
      </c>
      <c r="M13" s="156">
        <f t="shared" ref="M13:M37" si="2">L13*$AF13</f>
        <v>840000</v>
      </c>
      <c r="N13" s="152">
        <v>300</v>
      </c>
      <c r="O13" s="156">
        <f t="shared" ref="O13:O37" si="3">N13*$AF13</f>
        <v>840000</v>
      </c>
      <c r="P13" s="195">
        <v>200</v>
      </c>
      <c r="Q13" s="233">
        <f t="shared" ref="Q13:Q37" si="4">P13*$AF13</f>
        <v>560000</v>
      </c>
      <c r="R13" s="197">
        <v>80</v>
      </c>
      <c r="S13" s="196">
        <f t="shared" ref="S13:S37" si="5">R13*$AF13</f>
        <v>224000</v>
      </c>
      <c r="T13" s="152">
        <v>200</v>
      </c>
      <c r="U13" s="156">
        <f t="shared" ref="U13:U37" si="6">T13*$AF13</f>
        <v>560000</v>
      </c>
      <c r="V13" s="152">
        <v>100</v>
      </c>
      <c r="W13" s="156">
        <f t="shared" ref="W13:W37" si="7">V13*$AF13</f>
        <v>280000</v>
      </c>
      <c r="X13" s="152">
        <v>50</v>
      </c>
      <c r="Y13" s="156">
        <f t="shared" ref="Y13:Y37" si="8">X13*$AF13</f>
        <v>140000</v>
      </c>
      <c r="Z13" s="152">
        <v>0</v>
      </c>
      <c r="AA13" s="156">
        <f t="shared" ref="AA13:AA37" si="9">Z13*$AF13</f>
        <v>0</v>
      </c>
      <c r="AB13" s="152">
        <v>0</v>
      </c>
      <c r="AC13" s="156">
        <f t="shared" ref="AC13:AC37" si="10">AB13*$AF13</f>
        <v>0</v>
      </c>
      <c r="AD13" s="152" t="s">
        <v>30</v>
      </c>
      <c r="AE13" s="153">
        <v>1550</v>
      </c>
      <c r="AF13" s="155">
        <v>2800</v>
      </c>
      <c r="AG13" s="159">
        <v>4340000</v>
      </c>
      <c r="AH13" s="156">
        <v>434000</v>
      </c>
      <c r="AI13" s="157">
        <v>4774000</v>
      </c>
    </row>
    <row r="14" spans="1:35" ht="72" x14ac:dyDescent="0.25">
      <c r="A14" s="151">
        <v>66</v>
      </c>
      <c r="B14" s="152" t="s">
        <v>258</v>
      </c>
      <c r="C14" s="153" t="s">
        <v>266</v>
      </c>
      <c r="D14" s="152" t="s">
        <v>260</v>
      </c>
      <c r="E14" s="194" t="s">
        <v>267</v>
      </c>
      <c r="F14" s="194" t="s">
        <v>268</v>
      </c>
      <c r="G14" s="152"/>
      <c r="H14" s="152">
        <v>200</v>
      </c>
      <c r="I14" s="156">
        <f t="shared" si="0"/>
        <v>700000</v>
      </c>
      <c r="J14" s="152">
        <v>80</v>
      </c>
      <c r="K14" s="156">
        <f t="shared" si="1"/>
        <v>280000</v>
      </c>
      <c r="L14" s="152">
        <v>300</v>
      </c>
      <c r="M14" s="156">
        <f t="shared" si="2"/>
        <v>1050000</v>
      </c>
      <c r="N14" s="152">
        <v>600</v>
      </c>
      <c r="O14" s="156">
        <f t="shared" si="3"/>
        <v>2100000</v>
      </c>
      <c r="P14" s="195">
        <v>200</v>
      </c>
      <c r="Q14" s="233">
        <f t="shared" si="4"/>
        <v>700000</v>
      </c>
      <c r="R14" s="197">
        <v>80</v>
      </c>
      <c r="S14" s="196">
        <f t="shared" si="5"/>
        <v>280000</v>
      </c>
      <c r="T14" s="152">
        <v>200</v>
      </c>
      <c r="U14" s="156">
        <f t="shared" si="6"/>
        <v>700000</v>
      </c>
      <c r="V14" s="152">
        <v>40</v>
      </c>
      <c r="W14" s="156">
        <f t="shared" si="7"/>
        <v>140000</v>
      </c>
      <c r="X14" s="152">
        <v>20</v>
      </c>
      <c r="Y14" s="156">
        <f t="shared" si="8"/>
        <v>70000</v>
      </c>
      <c r="Z14" s="152">
        <v>0</v>
      </c>
      <c r="AA14" s="156">
        <f t="shared" si="9"/>
        <v>0</v>
      </c>
      <c r="AB14" s="152">
        <v>0</v>
      </c>
      <c r="AC14" s="156">
        <f t="shared" si="10"/>
        <v>0</v>
      </c>
      <c r="AD14" s="152" t="s">
        <v>30</v>
      </c>
      <c r="AE14" s="153">
        <v>1720</v>
      </c>
      <c r="AF14" s="155">
        <v>3500</v>
      </c>
      <c r="AG14" s="159">
        <v>6020000</v>
      </c>
      <c r="AH14" s="156">
        <v>602000</v>
      </c>
      <c r="AI14" s="157">
        <v>6622000</v>
      </c>
    </row>
    <row r="15" spans="1:35" ht="144" x14ac:dyDescent="0.25">
      <c r="A15" s="158">
        <v>67</v>
      </c>
      <c r="B15" s="152" t="s">
        <v>258</v>
      </c>
      <c r="C15" s="153" t="s">
        <v>269</v>
      </c>
      <c r="D15" s="152" t="s">
        <v>260</v>
      </c>
      <c r="E15" s="194" t="s">
        <v>270</v>
      </c>
      <c r="F15" s="194" t="s">
        <v>271</v>
      </c>
      <c r="G15" s="152"/>
      <c r="H15" s="152">
        <v>300</v>
      </c>
      <c r="I15" s="156">
        <f t="shared" si="0"/>
        <v>1350000</v>
      </c>
      <c r="J15" s="152">
        <v>30</v>
      </c>
      <c r="K15" s="156">
        <f t="shared" si="1"/>
        <v>135000</v>
      </c>
      <c r="L15" s="152">
        <v>300</v>
      </c>
      <c r="M15" s="156">
        <f t="shared" si="2"/>
        <v>1350000</v>
      </c>
      <c r="N15" s="152">
        <v>600</v>
      </c>
      <c r="O15" s="156">
        <f t="shared" si="3"/>
        <v>2700000</v>
      </c>
      <c r="P15" s="195">
        <v>200</v>
      </c>
      <c r="Q15" s="233">
        <f t="shared" si="4"/>
        <v>900000</v>
      </c>
      <c r="R15" s="197">
        <v>200</v>
      </c>
      <c r="S15" s="196">
        <f t="shared" si="5"/>
        <v>900000</v>
      </c>
      <c r="T15" s="152">
        <v>200</v>
      </c>
      <c r="U15" s="156">
        <f t="shared" si="6"/>
        <v>900000</v>
      </c>
      <c r="V15" s="152">
        <v>80</v>
      </c>
      <c r="W15" s="156">
        <f t="shared" si="7"/>
        <v>360000</v>
      </c>
      <c r="X15" s="152">
        <v>50</v>
      </c>
      <c r="Y15" s="156">
        <f t="shared" si="8"/>
        <v>225000</v>
      </c>
      <c r="Z15" s="152">
        <v>0</v>
      </c>
      <c r="AA15" s="156">
        <f t="shared" si="9"/>
        <v>0</v>
      </c>
      <c r="AB15" s="152">
        <v>0</v>
      </c>
      <c r="AC15" s="156">
        <f t="shared" si="10"/>
        <v>0</v>
      </c>
      <c r="AD15" s="152" t="s">
        <v>30</v>
      </c>
      <c r="AE15" s="153">
        <v>1960</v>
      </c>
      <c r="AF15" s="155">
        <v>4500</v>
      </c>
      <c r="AG15" s="159">
        <v>8820000</v>
      </c>
      <c r="AH15" s="156">
        <v>882000</v>
      </c>
      <c r="AI15" s="157">
        <v>9702000</v>
      </c>
    </row>
    <row r="16" spans="1:35" ht="120" x14ac:dyDescent="0.25">
      <c r="A16" s="151">
        <v>68</v>
      </c>
      <c r="B16" s="152" t="s">
        <v>258</v>
      </c>
      <c r="C16" s="153" t="s">
        <v>272</v>
      </c>
      <c r="D16" s="152" t="s">
        <v>260</v>
      </c>
      <c r="E16" s="194" t="s">
        <v>273</v>
      </c>
      <c r="F16" s="194" t="s">
        <v>274</v>
      </c>
      <c r="G16" s="152"/>
      <c r="H16" s="152">
        <v>400</v>
      </c>
      <c r="I16" s="156">
        <f t="shared" si="0"/>
        <v>1000000</v>
      </c>
      <c r="J16" s="153">
        <v>40</v>
      </c>
      <c r="K16" s="156">
        <f t="shared" si="1"/>
        <v>100000</v>
      </c>
      <c r="L16" s="153">
        <v>700</v>
      </c>
      <c r="M16" s="156">
        <f t="shared" si="2"/>
        <v>1750000</v>
      </c>
      <c r="N16" s="153">
        <v>600</v>
      </c>
      <c r="O16" s="156">
        <f t="shared" si="3"/>
        <v>1500000</v>
      </c>
      <c r="P16" s="195">
        <v>200</v>
      </c>
      <c r="Q16" s="233">
        <f t="shared" si="4"/>
        <v>500000</v>
      </c>
      <c r="R16" s="196">
        <v>80</v>
      </c>
      <c r="S16" s="196">
        <f t="shared" si="5"/>
        <v>200000</v>
      </c>
      <c r="T16" s="152">
        <v>1500</v>
      </c>
      <c r="U16" s="156">
        <f t="shared" si="6"/>
        <v>3750000</v>
      </c>
      <c r="V16" s="152">
        <v>100</v>
      </c>
      <c r="W16" s="156">
        <f t="shared" si="7"/>
        <v>250000</v>
      </c>
      <c r="X16" s="153">
        <v>100</v>
      </c>
      <c r="Y16" s="156">
        <f t="shared" si="8"/>
        <v>250000</v>
      </c>
      <c r="Z16" s="152">
        <v>0</v>
      </c>
      <c r="AA16" s="156">
        <f t="shared" si="9"/>
        <v>0</v>
      </c>
      <c r="AB16" s="152">
        <v>0</v>
      </c>
      <c r="AC16" s="156">
        <f t="shared" si="10"/>
        <v>0</v>
      </c>
      <c r="AD16" s="152" t="s">
        <v>30</v>
      </c>
      <c r="AE16" s="153">
        <v>3720</v>
      </c>
      <c r="AF16" s="155">
        <v>2500</v>
      </c>
      <c r="AG16" s="159">
        <v>9300000</v>
      </c>
      <c r="AH16" s="156">
        <v>930000</v>
      </c>
      <c r="AI16" s="157">
        <v>10230000</v>
      </c>
    </row>
    <row r="17" spans="1:35" ht="168" x14ac:dyDescent="0.25">
      <c r="A17" s="158">
        <v>69</v>
      </c>
      <c r="B17" s="152" t="s">
        <v>258</v>
      </c>
      <c r="C17" s="153" t="s">
        <v>275</v>
      </c>
      <c r="D17" s="152" t="s">
        <v>260</v>
      </c>
      <c r="E17" s="194" t="s">
        <v>276</v>
      </c>
      <c r="F17" s="194" t="s">
        <v>277</v>
      </c>
      <c r="G17" s="152"/>
      <c r="H17" s="152">
        <v>400</v>
      </c>
      <c r="I17" s="156">
        <f t="shared" si="0"/>
        <v>1720000</v>
      </c>
      <c r="J17" s="153">
        <v>120</v>
      </c>
      <c r="K17" s="156">
        <f t="shared" si="1"/>
        <v>516000</v>
      </c>
      <c r="L17" s="153">
        <v>700</v>
      </c>
      <c r="M17" s="156">
        <f t="shared" si="2"/>
        <v>3010000</v>
      </c>
      <c r="N17" s="153">
        <v>600</v>
      </c>
      <c r="O17" s="156">
        <f t="shared" si="3"/>
        <v>2580000</v>
      </c>
      <c r="P17" s="195">
        <v>500</v>
      </c>
      <c r="Q17" s="233">
        <f t="shared" si="4"/>
        <v>2150000</v>
      </c>
      <c r="R17" s="196">
        <v>80</v>
      </c>
      <c r="S17" s="196">
        <f t="shared" si="5"/>
        <v>344000</v>
      </c>
      <c r="T17" s="152">
        <v>1500</v>
      </c>
      <c r="U17" s="156">
        <f t="shared" si="6"/>
        <v>6450000</v>
      </c>
      <c r="V17" s="152">
        <v>100</v>
      </c>
      <c r="W17" s="156">
        <f t="shared" si="7"/>
        <v>430000</v>
      </c>
      <c r="X17" s="153">
        <v>100</v>
      </c>
      <c r="Y17" s="156">
        <f t="shared" si="8"/>
        <v>430000</v>
      </c>
      <c r="Z17" s="152">
        <v>0</v>
      </c>
      <c r="AA17" s="156">
        <f t="shared" si="9"/>
        <v>0</v>
      </c>
      <c r="AB17" s="152">
        <v>0</v>
      </c>
      <c r="AC17" s="156">
        <f t="shared" si="10"/>
        <v>0</v>
      </c>
      <c r="AD17" s="152" t="s">
        <v>30</v>
      </c>
      <c r="AE17" s="153">
        <v>4100</v>
      </c>
      <c r="AF17" s="155">
        <v>4300</v>
      </c>
      <c r="AG17" s="159">
        <v>17630000</v>
      </c>
      <c r="AH17" s="156">
        <v>1763000</v>
      </c>
      <c r="AI17" s="157">
        <v>19393000</v>
      </c>
    </row>
    <row r="18" spans="1:35" ht="192" x14ac:dyDescent="0.25">
      <c r="A18" s="151">
        <v>70</v>
      </c>
      <c r="B18" s="152" t="s">
        <v>258</v>
      </c>
      <c r="C18" s="153" t="s">
        <v>278</v>
      </c>
      <c r="D18" s="152" t="s">
        <v>260</v>
      </c>
      <c r="E18" s="194" t="s">
        <v>279</v>
      </c>
      <c r="F18" s="194" t="s">
        <v>280</v>
      </c>
      <c r="G18" s="152"/>
      <c r="H18" s="152">
        <v>400</v>
      </c>
      <c r="I18" s="156">
        <f t="shared" si="0"/>
        <v>2080000</v>
      </c>
      <c r="J18" s="153">
        <v>220</v>
      </c>
      <c r="K18" s="156">
        <f t="shared" si="1"/>
        <v>1144000</v>
      </c>
      <c r="L18" s="153">
        <v>700</v>
      </c>
      <c r="M18" s="156">
        <f t="shared" si="2"/>
        <v>3640000</v>
      </c>
      <c r="N18" s="153">
        <v>600</v>
      </c>
      <c r="O18" s="156">
        <f t="shared" si="3"/>
        <v>3120000</v>
      </c>
      <c r="P18" s="195">
        <v>1000</v>
      </c>
      <c r="Q18" s="233">
        <f t="shared" si="4"/>
        <v>5200000</v>
      </c>
      <c r="R18" s="196">
        <v>220</v>
      </c>
      <c r="S18" s="196">
        <f t="shared" si="5"/>
        <v>1144000</v>
      </c>
      <c r="T18" s="152">
        <v>400</v>
      </c>
      <c r="U18" s="156">
        <f t="shared" si="6"/>
        <v>2080000</v>
      </c>
      <c r="V18" s="152">
        <v>240</v>
      </c>
      <c r="W18" s="156">
        <f t="shared" si="7"/>
        <v>1248000</v>
      </c>
      <c r="X18" s="153">
        <v>200</v>
      </c>
      <c r="Y18" s="156">
        <f t="shared" si="8"/>
        <v>1040000</v>
      </c>
      <c r="Z18" s="152">
        <v>0</v>
      </c>
      <c r="AA18" s="156">
        <f t="shared" si="9"/>
        <v>0</v>
      </c>
      <c r="AB18" s="152">
        <v>0</v>
      </c>
      <c r="AC18" s="156">
        <f t="shared" si="10"/>
        <v>0</v>
      </c>
      <c r="AD18" s="152" t="s">
        <v>30</v>
      </c>
      <c r="AE18" s="153">
        <v>3980</v>
      </c>
      <c r="AF18" s="155">
        <v>5200</v>
      </c>
      <c r="AG18" s="159">
        <v>20696000</v>
      </c>
      <c r="AH18" s="156">
        <v>2069600</v>
      </c>
      <c r="AI18" s="157">
        <v>22765600</v>
      </c>
    </row>
    <row r="19" spans="1:35" ht="384" x14ac:dyDescent="0.25">
      <c r="A19" s="158">
        <v>71</v>
      </c>
      <c r="B19" s="152" t="s">
        <v>258</v>
      </c>
      <c r="C19" s="153" t="s">
        <v>281</v>
      </c>
      <c r="D19" s="152" t="s">
        <v>260</v>
      </c>
      <c r="E19" s="194" t="s">
        <v>282</v>
      </c>
      <c r="F19" s="194" t="s">
        <v>283</v>
      </c>
      <c r="G19" s="154" t="s">
        <v>284</v>
      </c>
      <c r="H19" s="152">
        <v>400</v>
      </c>
      <c r="I19" s="156">
        <f t="shared" si="0"/>
        <v>2600000</v>
      </c>
      <c r="J19" s="153">
        <v>60</v>
      </c>
      <c r="K19" s="156">
        <f t="shared" si="1"/>
        <v>390000</v>
      </c>
      <c r="L19" s="153">
        <v>500</v>
      </c>
      <c r="M19" s="156">
        <f t="shared" si="2"/>
        <v>3250000</v>
      </c>
      <c r="N19" s="153">
        <v>300</v>
      </c>
      <c r="O19" s="156">
        <f t="shared" si="3"/>
        <v>1950000</v>
      </c>
      <c r="P19" s="195">
        <v>1000</v>
      </c>
      <c r="Q19" s="233">
        <f t="shared" si="4"/>
        <v>6500000</v>
      </c>
      <c r="R19" s="196">
        <v>80</v>
      </c>
      <c r="S19" s="196">
        <f t="shared" si="5"/>
        <v>520000</v>
      </c>
      <c r="T19" s="152">
        <v>400</v>
      </c>
      <c r="U19" s="156">
        <f t="shared" si="6"/>
        <v>2600000</v>
      </c>
      <c r="V19" s="152">
        <v>180</v>
      </c>
      <c r="W19" s="156">
        <f t="shared" si="7"/>
        <v>1170000</v>
      </c>
      <c r="X19" s="153">
        <v>100</v>
      </c>
      <c r="Y19" s="156">
        <f t="shared" si="8"/>
        <v>650000</v>
      </c>
      <c r="Z19" s="152">
        <v>0</v>
      </c>
      <c r="AA19" s="156">
        <f t="shared" si="9"/>
        <v>0</v>
      </c>
      <c r="AB19" s="152">
        <v>0</v>
      </c>
      <c r="AC19" s="156">
        <f t="shared" si="10"/>
        <v>0</v>
      </c>
      <c r="AD19" s="152" t="s">
        <v>30</v>
      </c>
      <c r="AE19" s="153">
        <v>3020</v>
      </c>
      <c r="AF19" s="155">
        <v>6500</v>
      </c>
      <c r="AG19" s="159">
        <v>19630000</v>
      </c>
      <c r="AH19" s="156">
        <v>1963000</v>
      </c>
      <c r="AI19" s="157">
        <v>21593000</v>
      </c>
    </row>
    <row r="20" spans="1:35" ht="204" x14ac:dyDescent="0.25">
      <c r="A20" s="151">
        <v>72</v>
      </c>
      <c r="B20" s="152" t="s">
        <v>258</v>
      </c>
      <c r="C20" s="153" t="s">
        <v>285</v>
      </c>
      <c r="D20" s="152" t="s">
        <v>260</v>
      </c>
      <c r="E20" s="194" t="s">
        <v>286</v>
      </c>
      <c r="F20" s="194" t="s">
        <v>287</v>
      </c>
      <c r="G20" s="154" t="s">
        <v>288</v>
      </c>
      <c r="H20" s="152">
        <v>400</v>
      </c>
      <c r="I20" s="156">
        <f t="shared" si="0"/>
        <v>2000000</v>
      </c>
      <c r="J20" s="153">
        <v>180</v>
      </c>
      <c r="K20" s="156">
        <f t="shared" si="1"/>
        <v>900000</v>
      </c>
      <c r="L20" s="153">
        <v>700</v>
      </c>
      <c r="M20" s="156">
        <f t="shared" si="2"/>
        <v>3500000</v>
      </c>
      <c r="N20" s="153">
        <v>600</v>
      </c>
      <c r="O20" s="156">
        <f t="shared" si="3"/>
        <v>3000000</v>
      </c>
      <c r="P20" s="195">
        <v>500</v>
      </c>
      <c r="Q20" s="233">
        <f t="shared" si="4"/>
        <v>2500000</v>
      </c>
      <c r="R20" s="196">
        <v>155</v>
      </c>
      <c r="S20" s="196">
        <f t="shared" si="5"/>
        <v>775000</v>
      </c>
      <c r="T20" s="152">
        <v>400</v>
      </c>
      <c r="U20" s="156">
        <f t="shared" si="6"/>
        <v>2000000</v>
      </c>
      <c r="V20" s="152">
        <v>120</v>
      </c>
      <c r="W20" s="156">
        <f t="shared" si="7"/>
        <v>600000</v>
      </c>
      <c r="X20" s="153">
        <v>200</v>
      </c>
      <c r="Y20" s="156">
        <f t="shared" si="8"/>
        <v>1000000</v>
      </c>
      <c r="Z20" s="152">
        <v>0</v>
      </c>
      <c r="AA20" s="156">
        <f t="shared" si="9"/>
        <v>0</v>
      </c>
      <c r="AB20" s="152">
        <v>0</v>
      </c>
      <c r="AC20" s="156">
        <f t="shared" si="10"/>
        <v>0</v>
      </c>
      <c r="AD20" s="152" t="s">
        <v>30</v>
      </c>
      <c r="AE20" s="153">
        <v>3255</v>
      </c>
      <c r="AF20" s="155">
        <v>5000</v>
      </c>
      <c r="AG20" s="159">
        <v>16275000</v>
      </c>
      <c r="AH20" s="156">
        <v>1627500</v>
      </c>
      <c r="AI20" s="157">
        <v>17902500</v>
      </c>
    </row>
    <row r="21" spans="1:35" ht="156" x14ac:dyDescent="0.25">
      <c r="A21" s="158">
        <v>73</v>
      </c>
      <c r="B21" s="152" t="s">
        <v>258</v>
      </c>
      <c r="C21" s="153" t="s">
        <v>289</v>
      </c>
      <c r="D21" s="152" t="s">
        <v>260</v>
      </c>
      <c r="E21" s="194" t="s">
        <v>290</v>
      </c>
      <c r="F21" s="194" t="s">
        <v>291</v>
      </c>
      <c r="G21" s="152"/>
      <c r="H21" s="152">
        <v>200</v>
      </c>
      <c r="I21" s="156">
        <f t="shared" si="0"/>
        <v>2400000</v>
      </c>
      <c r="J21" s="153">
        <v>20</v>
      </c>
      <c r="K21" s="156">
        <f t="shared" si="1"/>
        <v>240000</v>
      </c>
      <c r="L21" s="153">
        <v>500</v>
      </c>
      <c r="M21" s="156">
        <f t="shared" si="2"/>
        <v>6000000</v>
      </c>
      <c r="N21" s="153">
        <v>150</v>
      </c>
      <c r="O21" s="156">
        <f t="shared" si="3"/>
        <v>1800000</v>
      </c>
      <c r="P21" s="195">
        <v>200</v>
      </c>
      <c r="Q21" s="233">
        <f t="shared" si="4"/>
        <v>2400000</v>
      </c>
      <c r="R21" s="196">
        <v>200</v>
      </c>
      <c r="S21" s="196">
        <f t="shared" si="5"/>
        <v>2400000</v>
      </c>
      <c r="T21" s="152">
        <v>200</v>
      </c>
      <c r="U21" s="156">
        <f t="shared" si="6"/>
        <v>2400000</v>
      </c>
      <c r="V21" s="152">
        <v>60</v>
      </c>
      <c r="W21" s="156">
        <f t="shared" si="7"/>
        <v>720000</v>
      </c>
      <c r="X21" s="153">
        <v>50</v>
      </c>
      <c r="Y21" s="156">
        <f t="shared" si="8"/>
        <v>600000</v>
      </c>
      <c r="Z21" s="152">
        <v>0</v>
      </c>
      <c r="AA21" s="156">
        <f t="shared" si="9"/>
        <v>0</v>
      </c>
      <c r="AB21" s="152">
        <v>0</v>
      </c>
      <c r="AC21" s="156">
        <f t="shared" si="10"/>
        <v>0</v>
      </c>
      <c r="AD21" s="152" t="s">
        <v>30</v>
      </c>
      <c r="AE21" s="153">
        <v>1580</v>
      </c>
      <c r="AF21" s="155">
        <v>12000</v>
      </c>
      <c r="AG21" s="159">
        <v>18960000</v>
      </c>
      <c r="AH21" s="156">
        <v>1896000</v>
      </c>
      <c r="AI21" s="157">
        <v>20856000</v>
      </c>
    </row>
    <row r="22" spans="1:35" ht="132" x14ac:dyDescent="0.25">
      <c r="A22" s="151">
        <v>74</v>
      </c>
      <c r="B22" s="152" t="s">
        <v>258</v>
      </c>
      <c r="C22" s="153" t="s">
        <v>292</v>
      </c>
      <c r="D22" s="152" t="s">
        <v>260</v>
      </c>
      <c r="E22" s="194" t="s">
        <v>293</v>
      </c>
      <c r="F22" s="194" t="s">
        <v>294</v>
      </c>
      <c r="G22" s="154" t="s">
        <v>295</v>
      </c>
      <c r="H22" s="152">
        <v>300</v>
      </c>
      <c r="I22" s="156">
        <f t="shared" si="0"/>
        <v>1500000</v>
      </c>
      <c r="J22" s="153">
        <v>80</v>
      </c>
      <c r="K22" s="156">
        <f t="shared" si="1"/>
        <v>400000</v>
      </c>
      <c r="L22" s="153">
        <v>350</v>
      </c>
      <c r="M22" s="156">
        <f t="shared" si="2"/>
        <v>1750000</v>
      </c>
      <c r="N22" s="153">
        <v>300</v>
      </c>
      <c r="O22" s="156">
        <f t="shared" si="3"/>
        <v>1500000</v>
      </c>
      <c r="P22" s="195">
        <v>200</v>
      </c>
      <c r="Q22" s="233">
        <f t="shared" si="4"/>
        <v>1000000</v>
      </c>
      <c r="R22" s="196">
        <v>40</v>
      </c>
      <c r="S22" s="196">
        <f t="shared" si="5"/>
        <v>200000</v>
      </c>
      <c r="T22" s="152">
        <v>200</v>
      </c>
      <c r="U22" s="156">
        <f t="shared" si="6"/>
        <v>1000000</v>
      </c>
      <c r="V22" s="152">
        <v>20</v>
      </c>
      <c r="W22" s="156">
        <f t="shared" si="7"/>
        <v>100000</v>
      </c>
      <c r="X22" s="153">
        <v>30</v>
      </c>
      <c r="Y22" s="156">
        <f t="shared" si="8"/>
        <v>150000</v>
      </c>
      <c r="Z22" s="152">
        <v>0</v>
      </c>
      <c r="AA22" s="156">
        <f t="shared" si="9"/>
        <v>0</v>
      </c>
      <c r="AB22" s="152">
        <v>0</v>
      </c>
      <c r="AC22" s="156">
        <f t="shared" si="10"/>
        <v>0</v>
      </c>
      <c r="AD22" s="152" t="s">
        <v>30</v>
      </c>
      <c r="AE22" s="153">
        <v>1520</v>
      </c>
      <c r="AF22" s="155">
        <v>5000</v>
      </c>
      <c r="AG22" s="159">
        <v>7600000</v>
      </c>
      <c r="AH22" s="156">
        <v>760000</v>
      </c>
      <c r="AI22" s="157">
        <v>8360000</v>
      </c>
    </row>
    <row r="23" spans="1:35" ht="156" x14ac:dyDescent="0.25">
      <c r="A23" s="158">
        <v>75</v>
      </c>
      <c r="B23" s="152" t="s">
        <v>258</v>
      </c>
      <c r="C23" s="153" t="s">
        <v>296</v>
      </c>
      <c r="D23" s="152" t="s">
        <v>260</v>
      </c>
      <c r="E23" s="194" t="s">
        <v>293</v>
      </c>
      <c r="F23" s="194" t="s">
        <v>297</v>
      </c>
      <c r="G23" s="154" t="s">
        <v>298</v>
      </c>
      <c r="H23" s="152">
        <v>300</v>
      </c>
      <c r="I23" s="156">
        <f t="shared" si="0"/>
        <v>1350000</v>
      </c>
      <c r="J23" s="153">
        <v>80</v>
      </c>
      <c r="K23" s="156">
        <f t="shared" si="1"/>
        <v>360000</v>
      </c>
      <c r="L23" s="153">
        <v>350</v>
      </c>
      <c r="M23" s="156">
        <f t="shared" si="2"/>
        <v>1575000</v>
      </c>
      <c r="N23" s="153">
        <v>300</v>
      </c>
      <c r="O23" s="156">
        <f t="shared" si="3"/>
        <v>1350000</v>
      </c>
      <c r="P23" s="195">
        <v>200</v>
      </c>
      <c r="Q23" s="233">
        <f t="shared" si="4"/>
        <v>900000</v>
      </c>
      <c r="R23" s="196">
        <v>20</v>
      </c>
      <c r="S23" s="196">
        <f t="shared" si="5"/>
        <v>90000</v>
      </c>
      <c r="T23" s="152">
        <v>20</v>
      </c>
      <c r="U23" s="156">
        <f t="shared" si="6"/>
        <v>90000</v>
      </c>
      <c r="V23" s="152">
        <v>20</v>
      </c>
      <c r="W23" s="156">
        <f t="shared" si="7"/>
        <v>90000</v>
      </c>
      <c r="X23" s="153">
        <v>30</v>
      </c>
      <c r="Y23" s="156">
        <f t="shared" si="8"/>
        <v>135000</v>
      </c>
      <c r="Z23" s="152">
        <v>0</v>
      </c>
      <c r="AA23" s="156">
        <f t="shared" si="9"/>
        <v>0</v>
      </c>
      <c r="AB23" s="152">
        <v>0</v>
      </c>
      <c r="AC23" s="156">
        <f t="shared" si="10"/>
        <v>0</v>
      </c>
      <c r="AD23" s="152" t="s">
        <v>30</v>
      </c>
      <c r="AE23" s="153">
        <v>1320</v>
      </c>
      <c r="AF23" s="155">
        <v>4500</v>
      </c>
      <c r="AG23" s="159">
        <v>5940000</v>
      </c>
      <c r="AH23" s="156">
        <v>594000</v>
      </c>
      <c r="AI23" s="157">
        <v>6534000</v>
      </c>
    </row>
    <row r="24" spans="1:35" ht="252" x14ac:dyDescent="0.25">
      <c r="A24" s="151">
        <v>76</v>
      </c>
      <c r="B24" s="152" t="s">
        <v>258</v>
      </c>
      <c r="C24" s="153" t="s">
        <v>299</v>
      </c>
      <c r="D24" s="152" t="s">
        <v>260</v>
      </c>
      <c r="E24" s="194" t="s">
        <v>300</v>
      </c>
      <c r="F24" s="194" t="s">
        <v>301</v>
      </c>
      <c r="G24" s="154" t="s">
        <v>302</v>
      </c>
      <c r="H24" s="152">
        <v>200</v>
      </c>
      <c r="I24" s="156">
        <f t="shared" si="0"/>
        <v>1500000</v>
      </c>
      <c r="J24" s="153">
        <v>20</v>
      </c>
      <c r="K24" s="156">
        <f t="shared" si="1"/>
        <v>150000</v>
      </c>
      <c r="L24" s="153">
        <v>250</v>
      </c>
      <c r="M24" s="156">
        <f t="shared" si="2"/>
        <v>1875000</v>
      </c>
      <c r="N24" s="153">
        <v>150</v>
      </c>
      <c r="O24" s="156">
        <f t="shared" si="3"/>
        <v>1125000</v>
      </c>
      <c r="P24" s="195">
        <v>50</v>
      </c>
      <c r="Q24" s="233">
        <f t="shared" si="4"/>
        <v>375000</v>
      </c>
      <c r="R24" s="196">
        <v>20</v>
      </c>
      <c r="S24" s="196">
        <f t="shared" si="5"/>
        <v>150000</v>
      </c>
      <c r="T24" s="152">
        <v>100</v>
      </c>
      <c r="U24" s="156">
        <f t="shared" si="6"/>
        <v>750000</v>
      </c>
      <c r="V24" s="152">
        <v>20</v>
      </c>
      <c r="W24" s="156">
        <f t="shared" si="7"/>
        <v>150000</v>
      </c>
      <c r="X24" s="153">
        <v>10</v>
      </c>
      <c r="Y24" s="156">
        <f t="shared" si="8"/>
        <v>75000</v>
      </c>
      <c r="Z24" s="152">
        <v>0</v>
      </c>
      <c r="AA24" s="156">
        <f t="shared" si="9"/>
        <v>0</v>
      </c>
      <c r="AB24" s="152">
        <v>0</v>
      </c>
      <c r="AC24" s="156">
        <f t="shared" si="10"/>
        <v>0</v>
      </c>
      <c r="AD24" s="152" t="s">
        <v>30</v>
      </c>
      <c r="AE24" s="153">
        <v>820</v>
      </c>
      <c r="AF24" s="155">
        <v>7500</v>
      </c>
      <c r="AG24" s="159">
        <v>6150000</v>
      </c>
      <c r="AH24" s="156">
        <v>615000</v>
      </c>
      <c r="AI24" s="157">
        <v>6765000</v>
      </c>
    </row>
    <row r="25" spans="1:35" ht="84" x14ac:dyDescent="0.25">
      <c r="A25" s="158">
        <v>77</v>
      </c>
      <c r="B25" s="152" t="s">
        <v>258</v>
      </c>
      <c r="C25" s="153" t="s">
        <v>303</v>
      </c>
      <c r="D25" s="152" t="s">
        <v>260</v>
      </c>
      <c r="E25" s="194" t="s">
        <v>304</v>
      </c>
      <c r="F25" s="194" t="s">
        <v>305</v>
      </c>
      <c r="G25" s="152"/>
      <c r="H25" s="152">
        <v>200</v>
      </c>
      <c r="I25" s="156">
        <f t="shared" si="0"/>
        <v>1500000</v>
      </c>
      <c r="J25" s="153">
        <v>20</v>
      </c>
      <c r="K25" s="156">
        <f t="shared" si="1"/>
        <v>150000</v>
      </c>
      <c r="L25" s="153">
        <v>250</v>
      </c>
      <c r="M25" s="156">
        <f t="shared" si="2"/>
        <v>1875000</v>
      </c>
      <c r="N25" s="153">
        <v>150</v>
      </c>
      <c r="O25" s="156">
        <f t="shared" si="3"/>
        <v>1125000</v>
      </c>
      <c r="P25" s="195">
        <v>100</v>
      </c>
      <c r="Q25" s="233">
        <f t="shared" si="4"/>
        <v>750000</v>
      </c>
      <c r="R25" s="196">
        <v>80</v>
      </c>
      <c r="S25" s="196">
        <f t="shared" si="5"/>
        <v>600000</v>
      </c>
      <c r="T25" s="152">
        <v>100</v>
      </c>
      <c r="U25" s="156">
        <f t="shared" si="6"/>
        <v>750000</v>
      </c>
      <c r="V25" s="152">
        <v>10</v>
      </c>
      <c r="W25" s="156">
        <f t="shared" si="7"/>
        <v>75000</v>
      </c>
      <c r="X25" s="153">
        <v>10</v>
      </c>
      <c r="Y25" s="156">
        <f t="shared" si="8"/>
        <v>75000</v>
      </c>
      <c r="Z25" s="152">
        <v>0</v>
      </c>
      <c r="AA25" s="156">
        <f t="shared" si="9"/>
        <v>0</v>
      </c>
      <c r="AB25" s="152">
        <v>0</v>
      </c>
      <c r="AC25" s="156">
        <f t="shared" si="10"/>
        <v>0</v>
      </c>
      <c r="AD25" s="152" t="s">
        <v>30</v>
      </c>
      <c r="AE25" s="153">
        <v>920</v>
      </c>
      <c r="AF25" s="155">
        <v>7500</v>
      </c>
      <c r="AG25" s="159">
        <v>6900000</v>
      </c>
      <c r="AH25" s="156">
        <v>690000</v>
      </c>
      <c r="AI25" s="157">
        <v>7590000</v>
      </c>
    </row>
    <row r="26" spans="1:35" ht="48" x14ac:dyDescent="0.25">
      <c r="A26" s="151">
        <v>78</v>
      </c>
      <c r="B26" s="152" t="s">
        <v>258</v>
      </c>
      <c r="C26" s="153" t="s">
        <v>306</v>
      </c>
      <c r="D26" s="152" t="s">
        <v>260</v>
      </c>
      <c r="E26" s="194" t="s">
        <v>307</v>
      </c>
      <c r="F26" s="194" t="s">
        <v>308</v>
      </c>
      <c r="G26" s="152"/>
      <c r="H26" s="152">
        <v>400</v>
      </c>
      <c r="I26" s="156">
        <f t="shared" si="0"/>
        <v>800000</v>
      </c>
      <c r="J26" s="153">
        <v>280</v>
      </c>
      <c r="K26" s="156">
        <f t="shared" si="1"/>
        <v>560000</v>
      </c>
      <c r="L26" s="153">
        <v>500</v>
      </c>
      <c r="M26" s="156">
        <f t="shared" si="2"/>
        <v>1000000</v>
      </c>
      <c r="N26" s="153">
        <v>400</v>
      </c>
      <c r="O26" s="156">
        <f t="shared" si="3"/>
        <v>800000</v>
      </c>
      <c r="P26" s="195">
        <v>300</v>
      </c>
      <c r="Q26" s="233">
        <f t="shared" si="4"/>
        <v>600000</v>
      </c>
      <c r="R26" s="196">
        <v>180</v>
      </c>
      <c r="S26" s="196">
        <f t="shared" si="5"/>
        <v>360000</v>
      </c>
      <c r="T26" s="152">
        <v>200</v>
      </c>
      <c r="U26" s="156">
        <f t="shared" si="6"/>
        <v>400000</v>
      </c>
      <c r="V26" s="152">
        <v>80</v>
      </c>
      <c r="W26" s="156">
        <f t="shared" si="7"/>
        <v>160000</v>
      </c>
      <c r="X26" s="153">
        <v>60</v>
      </c>
      <c r="Y26" s="156">
        <f t="shared" si="8"/>
        <v>120000</v>
      </c>
      <c r="Z26" s="152">
        <v>0</v>
      </c>
      <c r="AA26" s="156">
        <f t="shared" si="9"/>
        <v>0</v>
      </c>
      <c r="AB26" s="152">
        <v>0</v>
      </c>
      <c r="AC26" s="156">
        <f t="shared" si="10"/>
        <v>0</v>
      </c>
      <c r="AD26" s="152" t="s">
        <v>30</v>
      </c>
      <c r="AE26" s="153">
        <v>2400</v>
      </c>
      <c r="AF26" s="155">
        <v>2000</v>
      </c>
      <c r="AG26" s="159">
        <v>4800000</v>
      </c>
      <c r="AH26" s="156">
        <v>480000</v>
      </c>
      <c r="AI26" s="157">
        <v>5280000</v>
      </c>
    </row>
    <row r="27" spans="1:35" ht="60" x14ac:dyDescent="0.25">
      <c r="A27" s="158">
        <v>79</v>
      </c>
      <c r="B27" s="152" t="s">
        <v>258</v>
      </c>
      <c r="C27" s="153" t="s">
        <v>309</v>
      </c>
      <c r="D27" s="152" t="s">
        <v>260</v>
      </c>
      <c r="E27" s="194" t="s">
        <v>310</v>
      </c>
      <c r="F27" s="194" t="s">
        <v>311</v>
      </c>
      <c r="G27" s="152"/>
      <c r="H27" s="152">
        <v>200</v>
      </c>
      <c r="I27" s="156">
        <f t="shared" si="0"/>
        <v>400000</v>
      </c>
      <c r="J27" s="153">
        <v>25</v>
      </c>
      <c r="K27" s="156">
        <f t="shared" si="1"/>
        <v>50000</v>
      </c>
      <c r="L27" s="153">
        <v>100</v>
      </c>
      <c r="M27" s="156">
        <f t="shared" si="2"/>
        <v>200000</v>
      </c>
      <c r="N27" s="153">
        <v>150</v>
      </c>
      <c r="O27" s="156">
        <f t="shared" si="3"/>
        <v>300000</v>
      </c>
      <c r="P27" s="195">
        <v>50</v>
      </c>
      <c r="Q27" s="233">
        <f t="shared" si="4"/>
        <v>100000</v>
      </c>
      <c r="R27" s="196">
        <v>40</v>
      </c>
      <c r="S27" s="196">
        <f t="shared" si="5"/>
        <v>80000</v>
      </c>
      <c r="T27" s="152">
        <v>100</v>
      </c>
      <c r="U27" s="156">
        <f t="shared" si="6"/>
        <v>200000</v>
      </c>
      <c r="V27" s="152">
        <v>10</v>
      </c>
      <c r="W27" s="156">
        <f t="shared" si="7"/>
        <v>20000</v>
      </c>
      <c r="X27" s="153">
        <v>15</v>
      </c>
      <c r="Y27" s="156">
        <f t="shared" si="8"/>
        <v>30000</v>
      </c>
      <c r="Z27" s="152">
        <v>0</v>
      </c>
      <c r="AA27" s="156">
        <f t="shared" si="9"/>
        <v>0</v>
      </c>
      <c r="AB27" s="152">
        <v>0</v>
      </c>
      <c r="AC27" s="156">
        <f t="shared" si="10"/>
        <v>0</v>
      </c>
      <c r="AD27" s="152" t="s">
        <v>30</v>
      </c>
      <c r="AE27" s="153">
        <v>690</v>
      </c>
      <c r="AF27" s="155">
        <v>2000</v>
      </c>
      <c r="AG27" s="159">
        <v>1380000</v>
      </c>
      <c r="AH27" s="156">
        <v>138000</v>
      </c>
      <c r="AI27" s="157">
        <v>1518000</v>
      </c>
    </row>
    <row r="28" spans="1:35" ht="108" x14ac:dyDescent="0.25">
      <c r="A28" s="151">
        <v>80</v>
      </c>
      <c r="B28" s="152" t="s">
        <v>258</v>
      </c>
      <c r="C28" s="153" t="s">
        <v>312</v>
      </c>
      <c r="D28" s="152" t="s">
        <v>260</v>
      </c>
      <c r="E28" s="194" t="s">
        <v>313</v>
      </c>
      <c r="F28" s="194" t="s">
        <v>314</v>
      </c>
      <c r="G28" s="152"/>
      <c r="H28" s="152">
        <v>300</v>
      </c>
      <c r="I28" s="156">
        <f t="shared" si="0"/>
        <v>630000</v>
      </c>
      <c r="J28" s="153">
        <v>50</v>
      </c>
      <c r="K28" s="156">
        <f t="shared" si="1"/>
        <v>105000</v>
      </c>
      <c r="L28" s="153">
        <v>400</v>
      </c>
      <c r="M28" s="156">
        <f t="shared" si="2"/>
        <v>840000</v>
      </c>
      <c r="N28" s="153">
        <v>500</v>
      </c>
      <c r="O28" s="156">
        <f t="shared" si="3"/>
        <v>1050000</v>
      </c>
      <c r="P28" s="195">
        <v>100</v>
      </c>
      <c r="Q28" s="233">
        <f t="shared" si="4"/>
        <v>210000</v>
      </c>
      <c r="R28" s="196">
        <v>80</v>
      </c>
      <c r="S28" s="196">
        <f t="shared" si="5"/>
        <v>168000</v>
      </c>
      <c r="T28" s="152">
        <v>300</v>
      </c>
      <c r="U28" s="156">
        <f t="shared" si="6"/>
        <v>630000</v>
      </c>
      <c r="V28" s="152">
        <v>80</v>
      </c>
      <c r="W28" s="156">
        <f t="shared" si="7"/>
        <v>168000</v>
      </c>
      <c r="X28" s="153">
        <v>160</v>
      </c>
      <c r="Y28" s="156">
        <f t="shared" si="8"/>
        <v>336000</v>
      </c>
      <c r="Z28" s="152">
        <v>0</v>
      </c>
      <c r="AA28" s="156">
        <f t="shared" si="9"/>
        <v>0</v>
      </c>
      <c r="AB28" s="152">
        <v>0</v>
      </c>
      <c r="AC28" s="156">
        <f t="shared" si="10"/>
        <v>0</v>
      </c>
      <c r="AD28" s="152" t="s">
        <v>30</v>
      </c>
      <c r="AE28" s="153">
        <v>1970</v>
      </c>
      <c r="AF28" s="155">
        <v>2100</v>
      </c>
      <c r="AG28" s="159">
        <v>4137000</v>
      </c>
      <c r="AH28" s="156">
        <v>413700</v>
      </c>
      <c r="AI28" s="157">
        <v>4550700</v>
      </c>
    </row>
    <row r="29" spans="1:35" ht="36" x14ac:dyDescent="0.25">
      <c r="A29" s="158">
        <v>81</v>
      </c>
      <c r="B29" s="152" t="s">
        <v>258</v>
      </c>
      <c r="C29" s="153" t="s">
        <v>315</v>
      </c>
      <c r="D29" s="152" t="s">
        <v>260</v>
      </c>
      <c r="E29" s="194" t="s">
        <v>316</v>
      </c>
      <c r="F29" s="194" t="s">
        <v>317</v>
      </c>
      <c r="G29" s="152"/>
      <c r="H29" s="152">
        <v>300</v>
      </c>
      <c r="I29" s="156">
        <f t="shared" si="0"/>
        <v>450000</v>
      </c>
      <c r="J29" s="153">
        <v>60</v>
      </c>
      <c r="K29" s="156">
        <f t="shared" si="1"/>
        <v>90000</v>
      </c>
      <c r="L29" s="153">
        <v>100</v>
      </c>
      <c r="M29" s="156">
        <f t="shared" si="2"/>
        <v>150000</v>
      </c>
      <c r="N29" s="153">
        <v>30</v>
      </c>
      <c r="O29" s="156">
        <f t="shared" si="3"/>
        <v>45000</v>
      </c>
      <c r="P29" s="195">
        <v>100</v>
      </c>
      <c r="Q29" s="233">
        <f t="shared" si="4"/>
        <v>150000</v>
      </c>
      <c r="R29" s="196">
        <v>80</v>
      </c>
      <c r="S29" s="196">
        <f t="shared" si="5"/>
        <v>120000</v>
      </c>
      <c r="T29" s="152">
        <v>100</v>
      </c>
      <c r="U29" s="156">
        <f t="shared" si="6"/>
        <v>150000</v>
      </c>
      <c r="V29" s="152">
        <v>10</v>
      </c>
      <c r="W29" s="156">
        <f t="shared" si="7"/>
        <v>15000</v>
      </c>
      <c r="X29" s="153">
        <v>20</v>
      </c>
      <c r="Y29" s="156">
        <f t="shared" si="8"/>
        <v>30000</v>
      </c>
      <c r="Z29" s="152">
        <v>0</v>
      </c>
      <c r="AA29" s="156">
        <f t="shared" si="9"/>
        <v>0</v>
      </c>
      <c r="AB29" s="152">
        <v>0</v>
      </c>
      <c r="AC29" s="156">
        <f t="shared" si="10"/>
        <v>0</v>
      </c>
      <c r="AD29" s="152" t="s">
        <v>30</v>
      </c>
      <c r="AE29" s="153">
        <v>800</v>
      </c>
      <c r="AF29" s="155">
        <v>1500</v>
      </c>
      <c r="AG29" s="159">
        <v>1200000</v>
      </c>
      <c r="AH29" s="156">
        <v>120000</v>
      </c>
      <c r="AI29" s="157">
        <v>1320000</v>
      </c>
    </row>
    <row r="30" spans="1:35" ht="36" x14ac:dyDescent="0.25">
      <c r="A30" s="151">
        <v>82</v>
      </c>
      <c r="B30" s="152" t="s">
        <v>258</v>
      </c>
      <c r="C30" s="153" t="s">
        <v>318</v>
      </c>
      <c r="D30" s="152" t="s">
        <v>260</v>
      </c>
      <c r="E30" s="194" t="s">
        <v>319</v>
      </c>
      <c r="F30" s="194" t="s">
        <v>320</v>
      </c>
      <c r="G30" s="152"/>
      <c r="H30" s="152">
        <v>300</v>
      </c>
      <c r="I30" s="156">
        <f t="shared" si="0"/>
        <v>360000</v>
      </c>
      <c r="J30" s="153">
        <v>30</v>
      </c>
      <c r="K30" s="156">
        <f t="shared" si="1"/>
        <v>36000</v>
      </c>
      <c r="L30" s="153">
        <v>100</v>
      </c>
      <c r="M30" s="156">
        <f t="shared" si="2"/>
        <v>120000</v>
      </c>
      <c r="N30" s="153">
        <v>30</v>
      </c>
      <c r="O30" s="156">
        <f t="shared" si="3"/>
        <v>36000</v>
      </c>
      <c r="P30" s="195">
        <v>50</v>
      </c>
      <c r="Q30" s="233">
        <f t="shared" si="4"/>
        <v>60000</v>
      </c>
      <c r="R30" s="196">
        <v>20</v>
      </c>
      <c r="S30" s="196">
        <f t="shared" si="5"/>
        <v>24000</v>
      </c>
      <c r="T30" s="152">
        <v>100</v>
      </c>
      <c r="U30" s="156">
        <f t="shared" si="6"/>
        <v>120000</v>
      </c>
      <c r="V30" s="152">
        <v>5</v>
      </c>
      <c r="W30" s="156">
        <f t="shared" si="7"/>
        <v>6000</v>
      </c>
      <c r="X30" s="153">
        <v>20</v>
      </c>
      <c r="Y30" s="156">
        <f t="shared" si="8"/>
        <v>24000</v>
      </c>
      <c r="Z30" s="152">
        <v>0</v>
      </c>
      <c r="AA30" s="156">
        <f t="shared" si="9"/>
        <v>0</v>
      </c>
      <c r="AB30" s="152">
        <v>0</v>
      </c>
      <c r="AC30" s="156">
        <f t="shared" si="10"/>
        <v>0</v>
      </c>
      <c r="AD30" s="152" t="s">
        <v>30</v>
      </c>
      <c r="AE30" s="153">
        <v>655</v>
      </c>
      <c r="AF30" s="155">
        <v>1200</v>
      </c>
      <c r="AG30" s="159">
        <v>786000</v>
      </c>
      <c r="AH30" s="156">
        <v>78600</v>
      </c>
      <c r="AI30" s="157">
        <v>864600</v>
      </c>
    </row>
    <row r="31" spans="1:35" ht="36" x14ac:dyDescent="0.25">
      <c r="A31" s="158">
        <v>83</v>
      </c>
      <c r="B31" s="152" t="s">
        <v>258</v>
      </c>
      <c r="C31" s="153" t="s">
        <v>321</v>
      </c>
      <c r="D31" s="152" t="s">
        <v>260</v>
      </c>
      <c r="E31" s="194" t="s">
        <v>322</v>
      </c>
      <c r="F31" s="194" t="s">
        <v>323</v>
      </c>
      <c r="G31" s="152"/>
      <c r="H31" s="152">
        <v>200</v>
      </c>
      <c r="I31" s="156">
        <f t="shared" si="0"/>
        <v>300000</v>
      </c>
      <c r="J31" s="153">
        <v>30</v>
      </c>
      <c r="K31" s="156">
        <f t="shared" si="1"/>
        <v>45000</v>
      </c>
      <c r="L31" s="153">
        <v>100</v>
      </c>
      <c r="M31" s="156">
        <f t="shared" si="2"/>
        <v>150000</v>
      </c>
      <c r="N31" s="153">
        <v>30</v>
      </c>
      <c r="O31" s="156">
        <f t="shared" si="3"/>
        <v>45000</v>
      </c>
      <c r="P31" s="195">
        <v>50</v>
      </c>
      <c r="Q31" s="233">
        <f t="shared" si="4"/>
        <v>75000</v>
      </c>
      <c r="R31" s="196">
        <v>20</v>
      </c>
      <c r="S31" s="196">
        <f t="shared" si="5"/>
        <v>30000</v>
      </c>
      <c r="T31" s="152">
        <v>100</v>
      </c>
      <c r="U31" s="156">
        <f t="shared" si="6"/>
        <v>150000</v>
      </c>
      <c r="V31" s="152">
        <v>5</v>
      </c>
      <c r="W31" s="156">
        <f t="shared" si="7"/>
        <v>7500</v>
      </c>
      <c r="X31" s="153">
        <v>20</v>
      </c>
      <c r="Y31" s="156">
        <f t="shared" si="8"/>
        <v>30000</v>
      </c>
      <c r="Z31" s="152">
        <v>0</v>
      </c>
      <c r="AA31" s="156">
        <f t="shared" si="9"/>
        <v>0</v>
      </c>
      <c r="AB31" s="152">
        <v>0</v>
      </c>
      <c r="AC31" s="156">
        <f t="shared" si="10"/>
        <v>0</v>
      </c>
      <c r="AD31" s="152" t="s">
        <v>30</v>
      </c>
      <c r="AE31" s="153">
        <v>555</v>
      </c>
      <c r="AF31" s="155">
        <v>1500</v>
      </c>
      <c r="AG31" s="159">
        <v>832500</v>
      </c>
      <c r="AH31" s="156">
        <v>83250</v>
      </c>
      <c r="AI31" s="157">
        <v>915750</v>
      </c>
    </row>
    <row r="32" spans="1:35" ht="36" x14ac:dyDescent="0.25">
      <c r="A32" s="151">
        <v>84</v>
      </c>
      <c r="B32" s="152" t="s">
        <v>258</v>
      </c>
      <c r="C32" s="153" t="s">
        <v>324</v>
      </c>
      <c r="D32" s="152" t="s">
        <v>260</v>
      </c>
      <c r="E32" s="194" t="s">
        <v>325</v>
      </c>
      <c r="F32" s="194" t="s">
        <v>326</v>
      </c>
      <c r="G32" s="152"/>
      <c r="H32" s="152">
        <v>200</v>
      </c>
      <c r="I32" s="156">
        <f t="shared" si="0"/>
        <v>840000</v>
      </c>
      <c r="J32" s="153">
        <v>20</v>
      </c>
      <c r="K32" s="156">
        <f t="shared" si="1"/>
        <v>84000</v>
      </c>
      <c r="L32" s="153">
        <v>100</v>
      </c>
      <c r="M32" s="156">
        <f t="shared" si="2"/>
        <v>420000</v>
      </c>
      <c r="N32" s="153">
        <v>30</v>
      </c>
      <c r="O32" s="156">
        <f t="shared" si="3"/>
        <v>126000</v>
      </c>
      <c r="P32" s="195">
        <v>50</v>
      </c>
      <c r="Q32" s="233">
        <f t="shared" si="4"/>
        <v>210000</v>
      </c>
      <c r="R32" s="196">
        <v>20</v>
      </c>
      <c r="S32" s="196">
        <f t="shared" si="5"/>
        <v>84000</v>
      </c>
      <c r="T32" s="152">
        <v>100</v>
      </c>
      <c r="U32" s="156">
        <f t="shared" si="6"/>
        <v>420000</v>
      </c>
      <c r="V32" s="152">
        <v>5</v>
      </c>
      <c r="W32" s="156">
        <f t="shared" si="7"/>
        <v>21000</v>
      </c>
      <c r="X32" s="153">
        <v>15</v>
      </c>
      <c r="Y32" s="156">
        <f t="shared" si="8"/>
        <v>63000</v>
      </c>
      <c r="Z32" s="152">
        <v>0</v>
      </c>
      <c r="AA32" s="156">
        <f t="shared" si="9"/>
        <v>0</v>
      </c>
      <c r="AB32" s="152">
        <v>0</v>
      </c>
      <c r="AC32" s="156">
        <f t="shared" si="10"/>
        <v>0</v>
      </c>
      <c r="AD32" s="152" t="s">
        <v>30</v>
      </c>
      <c r="AE32" s="153">
        <v>540</v>
      </c>
      <c r="AF32" s="155">
        <v>4200</v>
      </c>
      <c r="AG32" s="159">
        <v>2268000</v>
      </c>
      <c r="AH32" s="156">
        <v>226800</v>
      </c>
      <c r="AI32" s="157">
        <v>2494800</v>
      </c>
    </row>
    <row r="33" spans="1:35" ht="36" x14ac:dyDescent="0.25">
      <c r="A33" s="158">
        <v>85</v>
      </c>
      <c r="B33" s="152" t="s">
        <v>258</v>
      </c>
      <c r="C33" s="153" t="s">
        <v>327</v>
      </c>
      <c r="D33" s="152" t="s">
        <v>260</v>
      </c>
      <c r="E33" s="194" t="s">
        <v>328</v>
      </c>
      <c r="F33" s="194" t="s">
        <v>329</v>
      </c>
      <c r="G33" s="152"/>
      <c r="H33" s="152">
        <v>200</v>
      </c>
      <c r="I33" s="156">
        <f t="shared" si="0"/>
        <v>600000</v>
      </c>
      <c r="J33" s="153">
        <v>20</v>
      </c>
      <c r="K33" s="156">
        <f t="shared" si="1"/>
        <v>60000</v>
      </c>
      <c r="L33" s="153">
        <v>100</v>
      </c>
      <c r="M33" s="156">
        <f t="shared" si="2"/>
        <v>300000</v>
      </c>
      <c r="N33" s="153">
        <v>30</v>
      </c>
      <c r="O33" s="156">
        <f t="shared" si="3"/>
        <v>90000</v>
      </c>
      <c r="P33" s="195">
        <v>50</v>
      </c>
      <c r="Q33" s="233">
        <f t="shared" si="4"/>
        <v>150000</v>
      </c>
      <c r="R33" s="196">
        <v>20</v>
      </c>
      <c r="S33" s="196">
        <f t="shared" si="5"/>
        <v>60000</v>
      </c>
      <c r="T33" s="152">
        <v>100</v>
      </c>
      <c r="U33" s="156">
        <f t="shared" si="6"/>
        <v>300000</v>
      </c>
      <c r="V33" s="152">
        <v>5</v>
      </c>
      <c r="W33" s="156">
        <f t="shared" si="7"/>
        <v>15000</v>
      </c>
      <c r="X33" s="153">
        <v>15</v>
      </c>
      <c r="Y33" s="156">
        <f t="shared" si="8"/>
        <v>45000</v>
      </c>
      <c r="Z33" s="152">
        <v>0</v>
      </c>
      <c r="AA33" s="156">
        <f t="shared" si="9"/>
        <v>0</v>
      </c>
      <c r="AB33" s="152">
        <v>0</v>
      </c>
      <c r="AC33" s="156">
        <f t="shared" si="10"/>
        <v>0</v>
      </c>
      <c r="AD33" s="152" t="s">
        <v>30</v>
      </c>
      <c r="AE33" s="153">
        <v>540</v>
      </c>
      <c r="AF33" s="155">
        <v>3000</v>
      </c>
      <c r="AG33" s="159">
        <v>1620000</v>
      </c>
      <c r="AH33" s="156">
        <v>162000</v>
      </c>
      <c r="AI33" s="157">
        <v>1782000</v>
      </c>
    </row>
    <row r="34" spans="1:35" ht="36" x14ac:dyDescent="0.25">
      <c r="A34" s="151">
        <v>86</v>
      </c>
      <c r="B34" s="152" t="s">
        <v>258</v>
      </c>
      <c r="C34" s="153" t="s">
        <v>330</v>
      </c>
      <c r="D34" s="152" t="s">
        <v>260</v>
      </c>
      <c r="E34" s="194" t="s">
        <v>331</v>
      </c>
      <c r="F34" s="194" t="s">
        <v>332</v>
      </c>
      <c r="G34" s="152"/>
      <c r="H34" s="152">
        <v>200</v>
      </c>
      <c r="I34" s="156">
        <f t="shared" si="0"/>
        <v>240000</v>
      </c>
      <c r="J34" s="153">
        <v>40</v>
      </c>
      <c r="K34" s="156">
        <f t="shared" si="1"/>
        <v>48000</v>
      </c>
      <c r="L34" s="153">
        <v>100</v>
      </c>
      <c r="M34" s="156">
        <f t="shared" si="2"/>
        <v>120000</v>
      </c>
      <c r="N34" s="153">
        <v>30</v>
      </c>
      <c r="O34" s="156">
        <f t="shared" si="3"/>
        <v>36000</v>
      </c>
      <c r="P34" s="195">
        <v>50</v>
      </c>
      <c r="Q34" s="233">
        <f t="shared" si="4"/>
        <v>60000</v>
      </c>
      <c r="R34" s="196">
        <v>20</v>
      </c>
      <c r="S34" s="196">
        <f t="shared" si="5"/>
        <v>24000</v>
      </c>
      <c r="T34" s="152">
        <v>100</v>
      </c>
      <c r="U34" s="156">
        <f t="shared" si="6"/>
        <v>120000</v>
      </c>
      <c r="V34" s="152">
        <v>5</v>
      </c>
      <c r="W34" s="156">
        <f t="shared" si="7"/>
        <v>6000</v>
      </c>
      <c r="X34" s="153">
        <v>20</v>
      </c>
      <c r="Y34" s="156">
        <f t="shared" si="8"/>
        <v>24000</v>
      </c>
      <c r="Z34" s="152">
        <v>0</v>
      </c>
      <c r="AA34" s="156">
        <f t="shared" si="9"/>
        <v>0</v>
      </c>
      <c r="AB34" s="152">
        <v>0</v>
      </c>
      <c r="AC34" s="156">
        <f t="shared" si="10"/>
        <v>0</v>
      </c>
      <c r="AD34" s="152" t="s">
        <v>30</v>
      </c>
      <c r="AE34" s="153">
        <v>565</v>
      </c>
      <c r="AF34" s="155">
        <v>1200</v>
      </c>
      <c r="AG34" s="159">
        <v>678000</v>
      </c>
      <c r="AH34" s="156">
        <v>67800</v>
      </c>
      <c r="AI34" s="157">
        <v>745800</v>
      </c>
    </row>
    <row r="35" spans="1:35" ht="36" x14ac:dyDescent="0.25">
      <c r="A35" s="158">
        <v>87</v>
      </c>
      <c r="B35" s="152" t="s">
        <v>258</v>
      </c>
      <c r="C35" s="153" t="s">
        <v>333</v>
      </c>
      <c r="D35" s="152" t="s">
        <v>260</v>
      </c>
      <c r="E35" s="194" t="s">
        <v>334</v>
      </c>
      <c r="F35" s="194" t="s">
        <v>335</v>
      </c>
      <c r="G35" s="152"/>
      <c r="H35" s="152">
        <v>200</v>
      </c>
      <c r="I35" s="156">
        <f t="shared" si="0"/>
        <v>400000</v>
      </c>
      <c r="J35" s="153">
        <v>40</v>
      </c>
      <c r="K35" s="156">
        <f t="shared" si="1"/>
        <v>80000</v>
      </c>
      <c r="L35" s="153">
        <v>100</v>
      </c>
      <c r="M35" s="156">
        <f t="shared" si="2"/>
        <v>200000</v>
      </c>
      <c r="N35" s="153">
        <v>30</v>
      </c>
      <c r="O35" s="156">
        <f t="shared" si="3"/>
        <v>60000</v>
      </c>
      <c r="P35" s="195">
        <v>50</v>
      </c>
      <c r="Q35" s="233">
        <f t="shared" si="4"/>
        <v>100000</v>
      </c>
      <c r="R35" s="196">
        <v>20</v>
      </c>
      <c r="S35" s="196">
        <f t="shared" si="5"/>
        <v>40000</v>
      </c>
      <c r="T35" s="152">
        <v>100</v>
      </c>
      <c r="U35" s="156">
        <f t="shared" si="6"/>
        <v>200000</v>
      </c>
      <c r="V35" s="152">
        <v>5</v>
      </c>
      <c r="W35" s="156">
        <f t="shared" si="7"/>
        <v>10000</v>
      </c>
      <c r="X35" s="153">
        <v>20</v>
      </c>
      <c r="Y35" s="156">
        <f t="shared" si="8"/>
        <v>40000</v>
      </c>
      <c r="Z35" s="152">
        <v>0</v>
      </c>
      <c r="AA35" s="156">
        <f t="shared" si="9"/>
        <v>0</v>
      </c>
      <c r="AB35" s="152">
        <v>0</v>
      </c>
      <c r="AC35" s="156">
        <f t="shared" si="10"/>
        <v>0</v>
      </c>
      <c r="AD35" s="152" t="s">
        <v>30</v>
      </c>
      <c r="AE35" s="153">
        <v>565</v>
      </c>
      <c r="AF35" s="155">
        <v>2000</v>
      </c>
      <c r="AG35" s="159">
        <v>1130000</v>
      </c>
      <c r="AH35" s="156">
        <v>113000</v>
      </c>
      <c r="AI35" s="157">
        <v>1243000</v>
      </c>
    </row>
    <row r="36" spans="1:35" ht="36" x14ac:dyDescent="0.25">
      <c r="A36" s="151">
        <v>88</v>
      </c>
      <c r="B36" s="152" t="s">
        <v>258</v>
      </c>
      <c r="C36" s="153" t="s">
        <v>336</v>
      </c>
      <c r="D36" s="152" t="s">
        <v>260</v>
      </c>
      <c r="E36" s="194" t="s">
        <v>337</v>
      </c>
      <c r="F36" s="194" t="s">
        <v>338</v>
      </c>
      <c r="G36" s="152"/>
      <c r="H36" s="152">
        <v>300</v>
      </c>
      <c r="I36" s="156">
        <f t="shared" si="0"/>
        <v>360000</v>
      </c>
      <c r="J36" s="153">
        <v>50</v>
      </c>
      <c r="K36" s="156">
        <f t="shared" si="1"/>
        <v>60000</v>
      </c>
      <c r="L36" s="153">
        <v>100</v>
      </c>
      <c r="M36" s="156">
        <f t="shared" si="2"/>
        <v>120000</v>
      </c>
      <c r="N36" s="153">
        <v>30</v>
      </c>
      <c r="O36" s="156">
        <f t="shared" si="3"/>
        <v>36000</v>
      </c>
      <c r="P36" s="195">
        <v>50</v>
      </c>
      <c r="Q36" s="233">
        <f t="shared" si="4"/>
        <v>60000</v>
      </c>
      <c r="R36" s="196">
        <v>80</v>
      </c>
      <c r="S36" s="196">
        <f t="shared" si="5"/>
        <v>96000</v>
      </c>
      <c r="T36" s="152">
        <v>100</v>
      </c>
      <c r="U36" s="156">
        <f t="shared" si="6"/>
        <v>120000</v>
      </c>
      <c r="V36" s="152">
        <v>20</v>
      </c>
      <c r="W36" s="156">
        <f t="shared" si="7"/>
        <v>24000</v>
      </c>
      <c r="X36" s="153">
        <v>130</v>
      </c>
      <c r="Y36" s="156">
        <f t="shared" si="8"/>
        <v>156000</v>
      </c>
      <c r="Z36" s="152">
        <v>0</v>
      </c>
      <c r="AA36" s="156">
        <f t="shared" si="9"/>
        <v>0</v>
      </c>
      <c r="AB36" s="152">
        <v>0</v>
      </c>
      <c r="AC36" s="156">
        <f t="shared" si="10"/>
        <v>0</v>
      </c>
      <c r="AD36" s="152" t="s">
        <v>30</v>
      </c>
      <c r="AE36" s="153">
        <v>860</v>
      </c>
      <c r="AF36" s="155">
        <v>1200</v>
      </c>
      <c r="AG36" s="159">
        <v>1032000</v>
      </c>
      <c r="AH36" s="156">
        <v>103200</v>
      </c>
      <c r="AI36" s="157">
        <v>1135200</v>
      </c>
    </row>
    <row r="37" spans="1:35" ht="96.75" thickBot="1" x14ac:dyDescent="0.3">
      <c r="A37" s="190">
        <v>89</v>
      </c>
      <c r="B37" s="161" t="s">
        <v>258</v>
      </c>
      <c r="C37" s="162" t="s">
        <v>339</v>
      </c>
      <c r="D37" s="161" t="s">
        <v>260</v>
      </c>
      <c r="E37" s="198" t="s">
        <v>340</v>
      </c>
      <c r="F37" s="198" t="s">
        <v>341</v>
      </c>
      <c r="G37" s="161"/>
      <c r="H37" s="161">
        <v>300</v>
      </c>
      <c r="I37" s="156">
        <f t="shared" si="0"/>
        <v>840000</v>
      </c>
      <c r="J37" s="162">
        <v>80</v>
      </c>
      <c r="K37" s="156">
        <f t="shared" si="1"/>
        <v>224000</v>
      </c>
      <c r="L37" s="162">
        <v>100</v>
      </c>
      <c r="M37" s="156">
        <f t="shared" si="2"/>
        <v>280000</v>
      </c>
      <c r="N37" s="162">
        <v>30</v>
      </c>
      <c r="O37" s="156">
        <f t="shared" si="3"/>
        <v>84000</v>
      </c>
      <c r="P37" s="199">
        <v>50</v>
      </c>
      <c r="Q37" s="233">
        <f t="shared" si="4"/>
        <v>140000</v>
      </c>
      <c r="R37" s="200">
        <v>80</v>
      </c>
      <c r="S37" s="196">
        <f t="shared" si="5"/>
        <v>224000</v>
      </c>
      <c r="T37" s="161">
        <v>100</v>
      </c>
      <c r="U37" s="156">
        <f t="shared" si="6"/>
        <v>280000</v>
      </c>
      <c r="V37" s="161">
        <v>10</v>
      </c>
      <c r="W37" s="156">
        <f t="shared" si="7"/>
        <v>28000</v>
      </c>
      <c r="X37" s="162">
        <v>30</v>
      </c>
      <c r="Y37" s="156">
        <f t="shared" si="8"/>
        <v>84000</v>
      </c>
      <c r="Z37" s="162">
        <v>0</v>
      </c>
      <c r="AA37" s="156">
        <f t="shared" si="9"/>
        <v>0</v>
      </c>
      <c r="AB37" s="162">
        <v>0</v>
      </c>
      <c r="AC37" s="156">
        <f t="shared" si="10"/>
        <v>0</v>
      </c>
      <c r="AD37" s="162" t="s">
        <v>30</v>
      </c>
      <c r="AE37" s="162">
        <v>780</v>
      </c>
      <c r="AF37" s="201">
        <v>2800</v>
      </c>
      <c r="AG37" s="163">
        <v>2184000</v>
      </c>
      <c r="AH37" s="164">
        <v>218400</v>
      </c>
      <c r="AI37" s="165">
        <v>2402400</v>
      </c>
    </row>
    <row r="38" spans="1:35" ht="36.75" thickBot="1" x14ac:dyDescent="0.3">
      <c r="A38" s="150"/>
      <c r="B38" s="150"/>
      <c r="C38" s="150"/>
      <c r="D38" s="150"/>
      <c r="E38" s="202"/>
      <c r="F38" s="202"/>
      <c r="G38" s="150"/>
      <c r="H38" s="150">
        <f>SUM(H12:H37)</f>
        <v>7300</v>
      </c>
      <c r="I38" s="150">
        <f t="shared" ref="I38:AC38" si="11">SUM(I12:I37)</f>
        <v>26930000</v>
      </c>
      <c r="J38" s="150">
        <f t="shared" si="11"/>
        <v>1845</v>
      </c>
      <c r="K38" s="150">
        <f>SUM(K12:K37)</f>
        <v>6618000</v>
      </c>
      <c r="L38" s="150">
        <f t="shared" si="11"/>
        <v>7900</v>
      </c>
      <c r="M38" s="150">
        <f t="shared" si="11"/>
        <v>35515000</v>
      </c>
      <c r="N38" s="150">
        <f t="shared" si="11"/>
        <v>6870</v>
      </c>
      <c r="O38" s="150">
        <f t="shared" si="11"/>
        <v>27848000</v>
      </c>
      <c r="P38" s="150">
        <f t="shared" si="11"/>
        <v>5700</v>
      </c>
      <c r="Q38" s="150">
        <f t="shared" si="11"/>
        <v>26650000</v>
      </c>
      <c r="R38" s="150">
        <f t="shared" si="11"/>
        <v>2075</v>
      </c>
      <c r="S38" s="150">
        <f t="shared" si="11"/>
        <v>9257000</v>
      </c>
      <c r="T38" s="150">
        <f t="shared" si="11"/>
        <v>7320</v>
      </c>
      <c r="U38" s="150">
        <f t="shared" si="11"/>
        <v>27720000</v>
      </c>
      <c r="V38" s="150">
        <f t="shared" si="11"/>
        <v>1530</v>
      </c>
      <c r="W38" s="150">
        <f t="shared" si="11"/>
        <v>6393500</v>
      </c>
      <c r="X38" s="150">
        <f t="shared" si="11"/>
        <v>1675</v>
      </c>
      <c r="Y38" s="150">
        <f t="shared" si="11"/>
        <v>6122000</v>
      </c>
      <c r="Z38" s="150">
        <f t="shared" si="11"/>
        <v>0</v>
      </c>
      <c r="AA38" s="150">
        <f t="shared" si="11"/>
        <v>0</v>
      </c>
      <c r="AB38" s="150">
        <f t="shared" si="11"/>
        <v>0</v>
      </c>
      <c r="AC38" s="150">
        <f t="shared" si="11"/>
        <v>0</v>
      </c>
      <c r="AD38" s="192" t="s">
        <v>89</v>
      </c>
      <c r="AE38" s="193">
        <v>42215</v>
      </c>
      <c r="AF38" s="203" t="s">
        <v>342</v>
      </c>
      <c r="AG38" s="204">
        <v>173053500</v>
      </c>
      <c r="AH38" s="192"/>
      <c r="AI38" s="205">
        <v>190358850</v>
      </c>
    </row>
    <row r="39" spans="1:35" x14ac:dyDescent="0.25">
      <c r="AE39">
        <f>SUM(AE12:AE37)</f>
        <v>42215</v>
      </c>
      <c r="AF39" s="97"/>
      <c r="AG39" s="97">
        <f>SUM(AG12:AG37)</f>
        <v>173053500</v>
      </c>
      <c r="AH39" s="97"/>
      <c r="AI39" s="97">
        <f>SUM(AI12:AI37)</f>
        <v>190358850</v>
      </c>
    </row>
  </sheetData>
  <mergeCells count="2">
    <mergeCell ref="A9:AI9"/>
    <mergeCell ref="B10:AI1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D1671-A82D-49AF-AD50-E770BC5E7206}">
  <dimension ref="A1:AI120"/>
  <sheetViews>
    <sheetView zoomScale="70" zoomScaleNormal="70" workbookViewId="0">
      <selection activeCell="H122" sqref="H122:I122"/>
    </sheetView>
  </sheetViews>
  <sheetFormatPr defaultRowHeight="15" x14ac:dyDescent="0.25"/>
  <cols>
    <col min="1" max="1" width="9.28515625" bestFit="1" customWidth="1"/>
    <col min="3" max="3" width="9.28515625" bestFit="1" customWidth="1"/>
    <col min="5" max="5" width="26.85546875" customWidth="1"/>
    <col min="6" max="6" width="24.7109375" customWidth="1"/>
    <col min="7" max="7" width="33.7109375" customWidth="1"/>
    <col min="8" max="8" width="9.5703125" bestFit="1" customWidth="1"/>
    <col min="9" max="9" width="13.85546875" style="97" bestFit="1" customWidth="1"/>
    <col min="10" max="10" width="9.5703125" bestFit="1" customWidth="1"/>
    <col min="11" max="11" width="12.7109375" style="97" bestFit="1" customWidth="1"/>
    <col min="12" max="12" width="9.7109375" bestFit="1" customWidth="1"/>
    <col min="13" max="13" width="12.7109375" style="97" bestFit="1" customWidth="1"/>
    <col min="14" max="14" width="9.5703125" bestFit="1" customWidth="1"/>
    <col min="15" max="15" width="12.7109375" style="97" bestFit="1" customWidth="1"/>
    <col min="16" max="16" width="9.5703125" bestFit="1" customWidth="1"/>
    <col min="17" max="17" width="12.7109375" style="97" bestFit="1" customWidth="1"/>
    <col min="18" max="18" width="10" bestFit="1" customWidth="1"/>
    <col min="19" max="19" width="12.7109375" style="97" bestFit="1" customWidth="1"/>
    <col min="20" max="20" width="9.5703125" bestFit="1" customWidth="1"/>
    <col min="21" max="21" width="12.7109375" style="97" bestFit="1" customWidth="1"/>
    <col min="22" max="22" width="11" bestFit="1" customWidth="1"/>
    <col min="23" max="23" width="12.7109375" style="97" bestFit="1" customWidth="1"/>
    <col min="24" max="24" width="10" bestFit="1" customWidth="1"/>
    <col min="25" max="25" width="12.7109375" style="97" bestFit="1" customWidth="1"/>
    <col min="26" max="26" width="13.5703125" bestFit="1" customWidth="1"/>
    <col min="27" max="27" width="5.85546875" style="97" bestFit="1" customWidth="1"/>
    <col min="28" max="28" width="12.42578125" bestFit="1" customWidth="1"/>
    <col min="29" max="29" width="5.85546875" style="97" bestFit="1" customWidth="1"/>
    <col min="31" max="31" width="9.28515625" bestFit="1" customWidth="1"/>
    <col min="32" max="32" width="9.5703125" bestFit="1" customWidth="1"/>
    <col min="33" max="33" width="15.28515625" bestFit="1" customWidth="1"/>
    <col min="34" max="34" width="13.28515625" bestFit="1" customWidth="1"/>
    <col min="35" max="35" width="16.85546875" bestFit="1" customWidth="1"/>
  </cols>
  <sheetData>
    <row r="1" spans="1:35" s="274" customFormat="1" x14ac:dyDescent="0.25"/>
    <row r="2" spans="1:35" s="274" customFormat="1" x14ac:dyDescent="0.25"/>
    <row r="3" spans="1:35" s="274" customFormat="1" x14ac:dyDescent="0.25"/>
    <row r="4" spans="1:35" s="274" customFormat="1" ht="31.5" x14ac:dyDescent="0.5">
      <c r="D4" s="343" t="s">
        <v>1713</v>
      </c>
    </row>
    <row r="5" spans="1:35" s="274" customFormat="1" x14ac:dyDescent="0.25">
      <c r="D5" s="274" t="s">
        <v>1714</v>
      </c>
    </row>
    <row r="6" spans="1:35" s="274" customFormat="1" x14ac:dyDescent="0.25"/>
    <row r="7" spans="1:35" s="274" customFormat="1" x14ac:dyDescent="0.25"/>
    <row r="8" spans="1:35" s="274" customFormat="1" x14ac:dyDescent="0.25"/>
    <row r="9" spans="1:35" x14ac:dyDescent="0.25">
      <c r="A9" s="361" t="s">
        <v>343</v>
      </c>
      <c r="B9" s="362"/>
      <c r="C9" s="362"/>
      <c r="D9" s="362"/>
      <c r="E9" s="362"/>
      <c r="F9" s="362"/>
      <c r="G9" s="362"/>
      <c r="H9" s="362"/>
      <c r="I9" s="362"/>
      <c r="J9" s="362"/>
      <c r="K9" s="362"/>
      <c r="L9" s="362"/>
      <c r="M9" s="362"/>
      <c r="N9" s="362"/>
      <c r="O9" s="362"/>
      <c r="P9" s="362"/>
      <c r="Q9" s="362"/>
      <c r="R9" s="362"/>
      <c r="S9" s="362"/>
      <c r="T9" s="362"/>
      <c r="U9" s="362"/>
      <c r="V9" s="362"/>
      <c r="W9" s="362"/>
      <c r="X9" s="362"/>
      <c r="Y9" s="362"/>
      <c r="Z9" s="362"/>
      <c r="AA9" s="362"/>
      <c r="AB9" s="362"/>
      <c r="AC9" s="362"/>
      <c r="AD9" s="362"/>
      <c r="AE9" s="362"/>
      <c r="AF9" s="362"/>
      <c r="AG9" s="362"/>
      <c r="AH9" s="362"/>
      <c r="AI9" s="363"/>
    </row>
    <row r="10" spans="1:35" x14ac:dyDescent="0.25">
      <c r="A10" s="364"/>
      <c r="B10" s="365"/>
      <c r="C10" s="365"/>
      <c r="D10" s="365"/>
      <c r="E10" s="365"/>
      <c r="F10" s="365"/>
      <c r="G10" s="365"/>
      <c r="H10" s="365"/>
      <c r="I10" s="365"/>
      <c r="J10" s="365"/>
      <c r="K10" s="365"/>
      <c r="L10" s="365"/>
      <c r="M10" s="365"/>
      <c r="N10" s="365"/>
      <c r="O10" s="365"/>
      <c r="P10" s="365"/>
      <c r="Q10" s="365"/>
      <c r="R10" s="365"/>
      <c r="S10" s="365"/>
      <c r="T10" s="365"/>
      <c r="U10" s="365"/>
      <c r="V10" s="365"/>
      <c r="W10" s="365"/>
      <c r="X10" s="365"/>
      <c r="Y10" s="365"/>
      <c r="Z10" s="365"/>
      <c r="AA10" s="365"/>
      <c r="AB10" s="365"/>
      <c r="AC10" s="365"/>
      <c r="AD10" s="365"/>
      <c r="AE10" s="365"/>
      <c r="AF10" s="365"/>
      <c r="AG10" s="365"/>
      <c r="AH10" s="365"/>
      <c r="AI10" s="366"/>
    </row>
    <row r="11" spans="1:35" ht="76.5" x14ac:dyDescent="0.25">
      <c r="A11" s="132" t="s">
        <v>1</v>
      </c>
      <c r="B11" s="133" t="s">
        <v>2</v>
      </c>
      <c r="C11" s="133" t="s">
        <v>3</v>
      </c>
      <c r="D11" s="133" t="s">
        <v>4</v>
      </c>
      <c r="E11" s="133" t="s">
        <v>5</v>
      </c>
      <c r="F11" s="133" t="s">
        <v>6</v>
      </c>
      <c r="G11" s="133" t="s">
        <v>7</v>
      </c>
      <c r="H11" s="93" t="s">
        <v>8</v>
      </c>
      <c r="I11" s="93"/>
      <c r="J11" s="133" t="s">
        <v>9</v>
      </c>
      <c r="K11" s="133"/>
      <c r="L11" s="133" t="s">
        <v>10</v>
      </c>
      <c r="M11" s="133"/>
      <c r="N11" s="133" t="s">
        <v>11</v>
      </c>
      <c r="O11" s="133"/>
      <c r="P11" s="133" t="s">
        <v>12</v>
      </c>
      <c r="Q11" s="133"/>
      <c r="R11" s="133" t="s">
        <v>13</v>
      </c>
      <c r="S11" s="133"/>
      <c r="T11" s="133" t="s">
        <v>14</v>
      </c>
      <c r="U11" s="133"/>
      <c r="V11" s="133" t="s">
        <v>15</v>
      </c>
      <c r="W11" s="133"/>
      <c r="X11" s="133" t="s">
        <v>16</v>
      </c>
      <c r="Y11" s="133"/>
      <c r="Z11" s="133" t="s">
        <v>17</v>
      </c>
      <c r="AA11" s="133"/>
      <c r="AB11" s="133" t="s">
        <v>18</v>
      </c>
      <c r="AC11" s="133"/>
      <c r="AD11" s="133" t="s">
        <v>19</v>
      </c>
      <c r="AE11" s="133" t="s">
        <v>20</v>
      </c>
      <c r="AF11" s="133" t="s">
        <v>21</v>
      </c>
      <c r="AG11" s="133" t="s">
        <v>22</v>
      </c>
      <c r="AH11" s="133" t="s">
        <v>23</v>
      </c>
      <c r="AI11" s="134" t="s">
        <v>24</v>
      </c>
    </row>
    <row r="12" spans="1:35" ht="127.5" x14ac:dyDescent="0.25">
      <c r="A12" s="102">
        <v>90</v>
      </c>
      <c r="B12" s="101" t="s">
        <v>344</v>
      </c>
      <c r="C12" s="100" t="s">
        <v>345</v>
      </c>
      <c r="D12" s="101" t="s">
        <v>346</v>
      </c>
      <c r="E12" s="104" t="s">
        <v>347</v>
      </c>
      <c r="F12" s="104" t="s">
        <v>348</v>
      </c>
      <c r="G12" s="104" t="s">
        <v>349</v>
      </c>
      <c r="H12" s="108">
        <v>600</v>
      </c>
      <c r="I12" s="234">
        <f>H12*$AF12</f>
        <v>600000</v>
      </c>
      <c r="J12" s="100">
        <v>60</v>
      </c>
      <c r="K12" s="122">
        <f>J12*$AF12</f>
        <v>60000</v>
      </c>
      <c r="L12" s="100">
        <v>200</v>
      </c>
      <c r="M12" s="122">
        <f>L12*$AF12</f>
        <v>200000</v>
      </c>
      <c r="N12" s="100">
        <v>30</v>
      </c>
      <c r="O12" s="122">
        <f>N12*$AF12</f>
        <v>30000</v>
      </c>
      <c r="P12" s="55">
        <v>500</v>
      </c>
      <c r="Q12" s="140">
        <f>P12*$AF12</f>
        <v>500000</v>
      </c>
      <c r="R12" s="100">
        <v>200</v>
      </c>
      <c r="S12" s="122">
        <f>R12*$AF12</f>
        <v>200000</v>
      </c>
      <c r="T12" s="100">
        <v>100</v>
      </c>
      <c r="U12" s="122">
        <f>T12*$AF12</f>
        <v>100000</v>
      </c>
      <c r="V12" s="100">
        <v>240</v>
      </c>
      <c r="W12" s="122">
        <f>V12*$AF12</f>
        <v>240000</v>
      </c>
      <c r="X12" s="100">
        <v>300</v>
      </c>
      <c r="Y12" s="122">
        <f>X12*$AF12</f>
        <v>300000</v>
      </c>
      <c r="Z12" s="100">
        <v>0</v>
      </c>
      <c r="AA12" s="122">
        <f>Z12*$AF12</f>
        <v>0</v>
      </c>
      <c r="AB12" s="100">
        <v>0</v>
      </c>
      <c r="AC12" s="122">
        <f>AB12*$AF12</f>
        <v>0</v>
      </c>
      <c r="AD12" s="101" t="s">
        <v>30</v>
      </c>
      <c r="AE12" s="100">
        <v>2230</v>
      </c>
      <c r="AF12" s="61">
        <v>1000</v>
      </c>
      <c r="AG12" s="122">
        <v>2230000</v>
      </c>
      <c r="AH12" s="20">
        <v>223000</v>
      </c>
      <c r="AI12" s="21">
        <v>2453000</v>
      </c>
    </row>
    <row r="13" spans="1:35" ht="102" x14ac:dyDescent="0.25">
      <c r="A13" s="65">
        <v>91</v>
      </c>
      <c r="B13" s="101" t="s">
        <v>344</v>
      </c>
      <c r="C13" s="100" t="s">
        <v>350</v>
      </c>
      <c r="D13" s="101" t="s">
        <v>346</v>
      </c>
      <c r="E13" s="104" t="s">
        <v>347</v>
      </c>
      <c r="F13" s="104" t="s">
        <v>351</v>
      </c>
      <c r="G13" s="24" t="s">
        <v>352</v>
      </c>
      <c r="H13" s="108">
        <v>600</v>
      </c>
      <c r="I13" s="234">
        <f t="shared" ref="I13:I76" si="0">H13*$AF13</f>
        <v>240000</v>
      </c>
      <c r="J13" s="101">
        <v>100</v>
      </c>
      <c r="K13" s="122">
        <f t="shared" ref="K13:K76" si="1">J13*$AF13</f>
        <v>40000</v>
      </c>
      <c r="L13" s="101">
        <v>300</v>
      </c>
      <c r="M13" s="122">
        <f t="shared" ref="M13:M76" si="2">L13*$AF13</f>
        <v>120000</v>
      </c>
      <c r="N13" s="101">
        <v>30</v>
      </c>
      <c r="O13" s="122">
        <f t="shared" ref="O13:O76" si="3">N13*$AF13</f>
        <v>12000</v>
      </c>
      <c r="P13" s="55">
        <v>500</v>
      </c>
      <c r="Q13" s="140">
        <f t="shared" ref="Q13:Q76" si="4">P13*$AF13</f>
        <v>200000</v>
      </c>
      <c r="R13" s="101">
        <v>160</v>
      </c>
      <c r="S13" s="122">
        <f t="shared" ref="S13:S76" si="5">R13*$AF13</f>
        <v>64000</v>
      </c>
      <c r="T13" s="101">
        <v>100</v>
      </c>
      <c r="U13" s="122">
        <f t="shared" ref="U13:U76" si="6">T13*$AF13</f>
        <v>40000</v>
      </c>
      <c r="V13" s="101">
        <v>240</v>
      </c>
      <c r="W13" s="122">
        <f t="shared" ref="W13:W76" si="7">V13*$AF13</f>
        <v>96000</v>
      </c>
      <c r="X13" s="101">
        <v>400</v>
      </c>
      <c r="Y13" s="122">
        <f t="shared" ref="Y13:Y76" si="8">X13*$AF13</f>
        <v>160000</v>
      </c>
      <c r="Z13" s="100">
        <v>0</v>
      </c>
      <c r="AA13" s="122">
        <f t="shared" ref="AA13:AA76" si="9">Z13*$AF13</f>
        <v>0</v>
      </c>
      <c r="AB13" s="100">
        <v>0</v>
      </c>
      <c r="AC13" s="122">
        <f t="shared" ref="AC13:AC76" si="10">AB13*$AF13</f>
        <v>0</v>
      </c>
      <c r="AD13" s="101" t="s">
        <v>30</v>
      </c>
      <c r="AE13" s="100">
        <v>2430</v>
      </c>
      <c r="AF13" s="61">
        <v>400</v>
      </c>
      <c r="AG13" s="122">
        <v>972000</v>
      </c>
      <c r="AH13" s="20">
        <v>97200</v>
      </c>
      <c r="AI13" s="21">
        <v>1069200</v>
      </c>
    </row>
    <row r="14" spans="1:35" ht="76.5" x14ac:dyDescent="0.25">
      <c r="A14" s="102">
        <v>92</v>
      </c>
      <c r="B14" s="101" t="s">
        <v>344</v>
      </c>
      <c r="C14" s="100" t="s">
        <v>353</v>
      </c>
      <c r="D14" s="101" t="s">
        <v>346</v>
      </c>
      <c r="E14" s="104" t="s">
        <v>354</v>
      </c>
      <c r="F14" s="104" t="s">
        <v>355</v>
      </c>
      <c r="G14" s="24" t="s">
        <v>356</v>
      </c>
      <c r="H14" s="108">
        <v>600</v>
      </c>
      <c r="I14" s="234">
        <f t="shared" si="0"/>
        <v>84000</v>
      </c>
      <c r="J14" s="101">
        <v>100</v>
      </c>
      <c r="K14" s="122">
        <f t="shared" si="1"/>
        <v>14000</v>
      </c>
      <c r="L14" s="101">
        <v>200</v>
      </c>
      <c r="M14" s="122">
        <f t="shared" si="2"/>
        <v>28000</v>
      </c>
      <c r="N14" s="101">
        <v>30</v>
      </c>
      <c r="O14" s="122">
        <f t="shared" si="3"/>
        <v>4200</v>
      </c>
      <c r="P14" s="55">
        <v>500</v>
      </c>
      <c r="Q14" s="140">
        <f t="shared" si="4"/>
        <v>70000</v>
      </c>
      <c r="R14" s="101">
        <v>160</v>
      </c>
      <c r="S14" s="122">
        <f t="shared" si="5"/>
        <v>22400</v>
      </c>
      <c r="T14" s="101">
        <v>100</v>
      </c>
      <c r="U14" s="122">
        <f t="shared" si="6"/>
        <v>14000</v>
      </c>
      <c r="V14" s="101">
        <v>240</v>
      </c>
      <c r="W14" s="122">
        <f t="shared" si="7"/>
        <v>33600</v>
      </c>
      <c r="X14" s="101">
        <v>250</v>
      </c>
      <c r="Y14" s="122">
        <f t="shared" si="8"/>
        <v>35000</v>
      </c>
      <c r="Z14" s="100">
        <v>0</v>
      </c>
      <c r="AA14" s="122">
        <f t="shared" si="9"/>
        <v>0</v>
      </c>
      <c r="AB14" s="100">
        <v>0</v>
      </c>
      <c r="AC14" s="122">
        <f t="shared" si="10"/>
        <v>0</v>
      </c>
      <c r="AD14" s="101" t="s">
        <v>30</v>
      </c>
      <c r="AE14" s="100">
        <v>2180</v>
      </c>
      <c r="AF14" s="114">
        <v>140</v>
      </c>
      <c r="AG14" s="122">
        <v>305200</v>
      </c>
      <c r="AH14" s="20">
        <v>30520</v>
      </c>
      <c r="AI14" s="21">
        <v>335720</v>
      </c>
    </row>
    <row r="15" spans="1:35" ht="140.25" x14ac:dyDescent="0.25">
      <c r="A15" s="65">
        <v>93</v>
      </c>
      <c r="B15" s="101" t="s">
        <v>344</v>
      </c>
      <c r="C15" s="100" t="s">
        <v>357</v>
      </c>
      <c r="D15" s="101" t="s">
        <v>358</v>
      </c>
      <c r="E15" s="104" t="s">
        <v>359</v>
      </c>
      <c r="F15" s="104" t="s">
        <v>360</v>
      </c>
      <c r="G15" s="104" t="s">
        <v>361</v>
      </c>
      <c r="H15" s="108">
        <v>600</v>
      </c>
      <c r="I15" s="234">
        <f t="shared" si="0"/>
        <v>1200000</v>
      </c>
      <c r="J15" s="101">
        <v>500</v>
      </c>
      <c r="K15" s="122">
        <f t="shared" si="1"/>
        <v>1000000</v>
      </c>
      <c r="L15" s="101">
        <v>500</v>
      </c>
      <c r="M15" s="122">
        <f t="shared" si="2"/>
        <v>1000000</v>
      </c>
      <c r="N15" s="101">
        <v>900</v>
      </c>
      <c r="O15" s="122">
        <f t="shared" si="3"/>
        <v>1800000</v>
      </c>
      <c r="P15" s="55">
        <v>500</v>
      </c>
      <c r="Q15" s="140">
        <f t="shared" si="4"/>
        <v>1000000</v>
      </c>
      <c r="R15" s="101">
        <v>140</v>
      </c>
      <c r="S15" s="122">
        <f t="shared" si="5"/>
        <v>280000</v>
      </c>
      <c r="T15" s="101">
        <v>200</v>
      </c>
      <c r="U15" s="122">
        <f t="shared" si="6"/>
        <v>400000</v>
      </c>
      <c r="V15" s="101">
        <v>480</v>
      </c>
      <c r="W15" s="122">
        <f t="shared" si="7"/>
        <v>960000</v>
      </c>
      <c r="X15" s="101">
        <v>400</v>
      </c>
      <c r="Y15" s="122">
        <f t="shared" si="8"/>
        <v>800000</v>
      </c>
      <c r="Z15" s="100">
        <v>0</v>
      </c>
      <c r="AA15" s="122">
        <f t="shared" si="9"/>
        <v>0</v>
      </c>
      <c r="AB15" s="100">
        <v>0</v>
      </c>
      <c r="AC15" s="122">
        <f t="shared" si="10"/>
        <v>0</v>
      </c>
      <c r="AD15" s="101" t="s">
        <v>30</v>
      </c>
      <c r="AE15" s="100">
        <v>4220</v>
      </c>
      <c r="AF15" s="114">
        <v>2000</v>
      </c>
      <c r="AG15" s="122">
        <v>8440000</v>
      </c>
      <c r="AH15" s="20">
        <v>844000</v>
      </c>
      <c r="AI15" s="21">
        <v>9284000</v>
      </c>
    </row>
    <row r="16" spans="1:35" ht="114.75" x14ac:dyDescent="0.25">
      <c r="A16" s="102">
        <v>94</v>
      </c>
      <c r="B16" s="101" t="s">
        <v>344</v>
      </c>
      <c r="C16" s="100" t="s">
        <v>362</v>
      </c>
      <c r="D16" s="101" t="s">
        <v>358</v>
      </c>
      <c r="E16" s="104" t="s">
        <v>363</v>
      </c>
      <c r="F16" s="104" t="s">
        <v>364</v>
      </c>
      <c r="G16" s="104" t="s">
        <v>361</v>
      </c>
      <c r="H16" s="108">
        <v>600</v>
      </c>
      <c r="I16" s="234">
        <f t="shared" si="0"/>
        <v>1200000</v>
      </c>
      <c r="J16" s="100">
        <v>400</v>
      </c>
      <c r="K16" s="122">
        <f t="shared" si="1"/>
        <v>800000</v>
      </c>
      <c r="L16" s="100">
        <v>500</v>
      </c>
      <c r="M16" s="122">
        <f t="shared" si="2"/>
        <v>1000000</v>
      </c>
      <c r="N16" s="100">
        <v>900</v>
      </c>
      <c r="O16" s="122">
        <f t="shared" si="3"/>
        <v>1800000</v>
      </c>
      <c r="P16" s="55">
        <v>500</v>
      </c>
      <c r="Q16" s="140">
        <f t="shared" si="4"/>
        <v>1000000</v>
      </c>
      <c r="R16" s="100">
        <v>140</v>
      </c>
      <c r="S16" s="122">
        <f t="shared" si="5"/>
        <v>280000</v>
      </c>
      <c r="T16" s="101">
        <v>200</v>
      </c>
      <c r="U16" s="122">
        <f t="shared" si="6"/>
        <v>400000</v>
      </c>
      <c r="V16" s="101">
        <v>480</v>
      </c>
      <c r="W16" s="122">
        <f t="shared" si="7"/>
        <v>960000</v>
      </c>
      <c r="X16" s="100">
        <v>350</v>
      </c>
      <c r="Y16" s="122">
        <f t="shared" si="8"/>
        <v>700000</v>
      </c>
      <c r="Z16" s="100">
        <v>0</v>
      </c>
      <c r="AA16" s="122">
        <f t="shared" si="9"/>
        <v>0</v>
      </c>
      <c r="AB16" s="100">
        <v>0</v>
      </c>
      <c r="AC16" s="122">
        <f t="shared" si="10"/>
        <v>0</v>
      </c>
      <c r="AD16" s="101" t="s">
        <v>30</v>
      </c>
      <c r="AE16" s="100">
        <v>4070</v>
      </c>
      <c r="AF16" s="114">
        <v>2000</v>
      </c>
      <c r="AG16" s="122">
        <v>8140000</v>
      </c>
      <c r="AH16" s="20">
        <v>814000</v>
      </c>
      <c r="AI16" s="21">
        <v>8954000</v>
      </c>
    </row>
    <row r="17" spans="1:35" ht="153" x14ac:dyDescent="0.25">
      <c r="A17" s="65">
        <v>95</v>
      </c>
      <c r="B17" s="101" t="s">
        <v>344</v>
      </c>
      <c r="C17" s="100" t="s">
        <v>365</v>
      </c>
      <c r="D17" s="101" t="s">
        <v>358</v>
      </c>
      <c r="E17" s="104" t="s">
        <v>366</v>
      </c>
      <c r="F17" s="104" t="s">
        <v>367</v>
      </c>
      <c r="G17" s="104" t="s">
        <v>361</v>
      </c>
      <c r="H17" s="108">
        <v>600</v>
      </c>
      <c r="I17" s="234">
        <f t="shared" si="0"/>
        <v>1200000</v>
      </c>
      <c r="J17" s="100">
        <v>450</v>
      </c>
      <c r="K17" s="122">
        <f t="shared" si="1"/>
        <v>900000</v>
      </c>
      <c r="L17" s="100">
        <v>500</v>
      </c>
      <c r="M17" s="122">
        <f t="shared" si="2"/>
        <v>1000000</v>
      </c>
      <c r="N17" s="100">
        <v>900</v>
      </c>
      <c r="O17" s="122">
        <f t="shared" si="3"/>
        <v>1800000</v>
      </c>
      <c r="P17" s="55">
        <v>500</v>
      </c>
      <c r="Q17" s="140">
        <f t="shared" si="4"/>
        <v>1000000</v>
      </c>
      <c r="R17" s="100">
        <v>220</v>
      </c>
      <c r="S17" s="122">
        <f t="shared" si="5"/>
        <v>440000</v>
      </c>
      <c r="T17" s="101">
        <v>200</v>
      </c>
      <c r="U17" s="122">
        <f t="shared" si="6"/>
        <v>400000</v>
      </c>
      <c r="V17" s="101">
        <v>480</v>
      </c>
      <c r="W17" s="122">
        <f t="shared" si="7"/>
        <v>960000</v>
      </c>
      <c r="X17" s="100">
        <v>320</v>
      </c>
      <c r="Y17" s="122">
        <f t="shared" si="8"/>
        <v>640000</v>
      </c>
      <c r="Z17" s="100">
        <v>0</v>
      </c>
      <c r="AA17" s="122">
        <f t="shared" si="9"/>
        <v>0</v>
      </c>
      <c r="AB17" s="100">
        <v>0</v>
      </c>
      <c r="AC17" s="122">
        <f t="shared" si="10"/>
        <v>0</v>
      </c>
      <c r="AD17" s="101" t="s">
        <v>30</v>
      </c>
      <c r="AE17" s="100">
        <v>4170</v>
      </c>
      <c r="AF17" s="114">
        <v>2000</v>
      </c>
      <c r="AG17" s="122">
        <v>8340000</v>
      </c>
      <c r="AH17" s="20">
        <v>834000</v>
      </c>
      <c r="AI17" s="21">
        <v>9174000</v>
      </c>
    </row>
    <row r="18" spans="1:35" ht="216.75" x14ac:dyDescent="0.25">
      <c r="A18" s="102">
        <v>96</v>
      </c>
      <c r="B18" s="101" t="s">
        <v>344</v>
      </c>
      <c r="C18" s="100" t="s">
        <v>368</v>
      </c>
      <c r="D18" s="101" t="s">
        <v>358</v>
      </c>
      <c r="E18" s="104" t="s">
        <v>369</v>
      </c>
      <c r="F18" s="104" t="s">
        <v>370</v>
      </c>
      <c r="G18" s="104" t="s">
        <v>371</v>
      </c>
      <c r="H18" s="108">
        <v>600</v>
      </c>
      <c r="I18" s="234">
        <f t="shared" si="0"/>
        <v>1200000</v>
      </c>
      <c r="J18" s="100">
        <v>150</v>
      </c>
      <c r="K18" s="122">
        <f t="shared" si="1"/>
        <v>300000</v>
      </c>
      <c r="L18" s="100">
        <v>400</v>
      </c>
      <c r="M18" s="122">
        <f t="shared" si="2"/>
        <v>800000</v>
      </c>
      <c r="N18" s="100">
        <v>900</v>
      </c>
      <c r="O18" s="122">
        <f t="shared" si="3"/>
        <v>1800000</v>
      </c>
      <c r="P18" s="55">
        <v>300</v>
      </c>
      <c r="Q18" s="140">
        <f t="shared" si="4"/>
        <v>600000</v>
      </c>
      <c r="R18" s="100">
        <v>100</v>
      </c>
      <c r="S18" s="122">
        <f t="shared" si="5"/>
        <v>200000</v>
      </c>
      <c r="T18" s="101">
        <v>200</v>
      </c>
      <c r="U18" s="122">
        <f t="shared" si="6"/>
        <v>400000</v>
      </c>
      <c r="V18" s="101">
        <v>480</v>
      </c>
      <c r="W18" s="122">
        <f t="shared" si="7"/>
        <v>960000</v>
      </c>
      <c r="X18" s="100">
        <v>320</v>
      </c>
      <c r="Y18" s="122">
        <f t="shared" si="8"/>
        <v>640000</v>
      </c>
      <c r="Z18" s="100">
        <v>0</v>
      </c>
      <c r="AA18" s="122">
        <f t="shared" si="9"/>
        <v>0</v>
      </c>
      <c r="AB18" s="100">
        <v>0</v>
      </c>
      <c r="AC18" s="122">
        <f t="shared" si="10"/>
        <v>0</v>
      </c>
      <c r="AD18" s="101" t="s">
        <v>30</v>
      </c>
      <c r="AE18" s="100">
        <v>3450</v>
      </c>
      <c r="AF18" s="114">
        <v>2000</v>
      </c>
      <c r="AG18" s="122">
        <v>6900000</v>
      </c>
      <c r="AH18" s="20">
        <v>690000</v>
      </c>
      <c r="AI18" s="21">
        <v>7590000</v>
      </c>
    </row>
    <row r="19" spans="1:35" ht="127.5" x14ac:dyDescent="0.25">
      <c r="A19" s="65">
        <v>97</v>
      </c>
      <c r="B19" s="101" t="s">
        <v>344</v>
      </c>
      <c r="C19" s="100" t="s">
        <v>372</v>
      </c>
      <c r="D19" s="101" t="s">
        <v>358</v>
      </c>
      <c r="E19" s="104" t="s">
        <v>373</v>
      </c>
      <c r="F19" s="104" t="s">
        <v>374</v>
      </c>
      <c r="G19" s="104" t="s">
        <v>375</v>
      </c>
      <c r="H19" s="12">
        <v>600</v>
      </c>
      <c r="I19" s="234">
        <f t="shared" si="0"/>
        <v>1200000</v>
      </c>
      <c r="J19" s="9">
        <v>150</v>
      </c>
      <c r="K19" s="122">
        <f t="shared" si="1"/>
        <v>300000</v>
      </c>
      <c r="L19" s="100">
        <v>300</v>
      </c>
      <c r="M19" s="122">
        <f t="shared" si="2"/>
        <v>600000</v>
      </c>
      <c r="N19" s="100">
        <v>900</v>
      </c>
      <c r="O19" s="122">
        <f t="shared" si="3"/>
        <v>1800000</v>
      </c>
      <c r="P19" s="55">
        <v>300</v>
      </c>
      <c r="Q19" s="140">
        <f t="shared" si="4"/>
        <v>600000</v>
      </c>
      <c r="R19" s="100">
        <v>100</v>
      </c>
      <c r="S19" s="122">
        <f t="shared" si="5"/>
        <v>200000</v>
      </c>
      <c r="T19" s="101">
        <v>200</v>
      </c>
      <c r="U19" s="122">
        <f t="shared" si="6"/>
        <v>400000</v>
      </c>
      <c r="V19" s="101">
        <v>480</v>
      </c>
      <c r="W19" s="122">
        <f t="shared" si="7"/>
        <v>960000</v>
      </c>
      <c r="X19" s="100">
        <v>250</v>
      </c>
      <c r="Y19" s="122">
        <f t="shared" si="8"/>
        <v>500000</v>
      </c>
      <c r="Z19" s="100">
        <v>0</v>
      </c>
      <c r="AA19" s="122">
        <f t="shared" si="9"/>
        <v>0</v>
      </c>
      <c r="AB19" s="100">
        <v>0</v>
      </c>
      <c r="AC19" s="122">
        <f t="shared" si="10"/>
        <v>0</v>
      </c>
      <c r="AD19" s="101" t="s">
        <v>30</v>
      </c>
      <c r="AE19" s="100">
        <v>3280</v>
      </c>
      <c r="AF19" s="114">
        <v>2000</v>
      </c>
      <c r="AG19" s="122">
        <v>6560000</v>
      </c>
      <c r="AH19" s="20">
        <v>656000</v>
      </c>
      <c r="AI19" s="21">
        <v>7216000</v>
      </c>
    </row>
    <row r="20" spans="1:35" ht="89.25" x14ac:dyDescent="0.25">
      <c r="A20" s="102">
        <v>98</v>
      </c>
      <c r="B20" s="101" t="s">
        <v>344</v>
      </c>
      <c r="C20" s="100" t="s">
        <v>376</v>
      </c>
      <c r="D20" s="101" t="s">
        <v>358</v>
      </c>
      <c r="E20" s="104" t="s">
        <v>377</v>
      </c>
      <c r="F20" s="104" t="s">
        <v>374</v>
      </c>
      <c r="G20" s="104" t="s">
        <v>375</v>
      </c>
      <c r="H20" s="12">
        <v>600</v>
      </c>
      <c r="I20" s="234">
        <f t="shared" si="0"/>
        <v>1200000</v>
      </c>
      <c r="J20" s="9">
        <v>150</v>
      </c>
      <c r="K20" s="122">
        <f t="shared" si="1"/>
        <v>300000</v>
      </c>
      <c r="L20" s="100">
        <v>300</v>
      </c>
      <c r="M20" s="122">
        <f t="shared" si="2"/>
        <v>600000</v>
      </c>
      <c r="N20" s="100">
        <v>900</v>
      </c>
      <c r="O20" s="122">
        <f t="shared" si="3"/>
        <v>1800000</v>
      </c>
      <c r="P20" s="55">
        <v>300</v>
      </c>
      <c r="Q20" s="140">
        <f t="shared" si="4"/>
        <v>600000</v>
      </c>
      <c r="R20" s="100">
        <v>100</v>
      </c>
      <c r="S20" s="122">
        <f t="shared" si="5"/>
        <v>200000</v>
      </c>
      <c r="T20" s="101">
        <v>200</v>
      </c>
      <c r="U20" s="122">
        <f t="shared" si="6"/>
        <v>400000</v>
      </c>
      <c r="V20" s="101">
        <v>480</v>
      </c>
      <c r="W20" s="122">
        <f t="shared" si="7"/>
        <v>960000</v>
      </c>
      <c r="X20" s="100">
        <v>250</v>
      </c>
      <c r="Y20" s="122">
        <f t="shared" si="8"/>
        <v>500000</v>
      </c>
      <c r="Z20" s="100">
        <v>0</v>
      </c>
      <c r="AA20" s="122">
        <f t="shared" si="9"/>
        <v>0</v>
      </c>
      <c r="AB20" s="100">
        <v>0</v>
      </c>
      <c r="AC20" s="122">
        <f t="shared" si="10"/>
        <v>0</v>
      </c>
      <c r="AD20" s="101" t="s">
        <v>30</v>
      </c>
      <c r="AE20" s="100">
        <v>3280</v>
      </c>
      <c r="AF20" s="114">
        <v>2000</v>
      </c>
      <c r="AG20" s="122">
        <v>6560000</v>
      </c>
      <c r="AH20" s="20">
        <v>656000</v>
      </c>
      <c r="AI20" s="21">
        <v>7216000</v>
      </c>
    </row>
    <row r="21" spans="1:35" ht="76.5" x14ac:dyDescent="0.25">
      <c r="A21" s="65">
        <v>99</v>
      </c>
      <c r="B21" s="101" t="s">
        <v>344</v>
      </c>
      <c r="C21" s="100" t="s">
        <v>378</v>
      </c>
      <c r="D21" s="101" t="s">
        <v>358</v>
      </c>
      <c r="E21" s="104" t="s">
        <v>379</v>
      </c>
      <c r="F21" s="104" t="s">
        <v>380</v>
      </c>
      <c r="G21" s="104" t="s">
        <v>381</v>
      </c>
      <c r="H21" s="12">
        <v>1000</v>
      </c>
      <c r="I21" s="234">
        <f t="shared" si="0"/>
        <v>2000000</v>
      </c>
      <c r="J21" s="11">
        <v>200</v>
      </c>
      <c r="K21" s="122">
        <f t="shared" si="1"/>
        <v>400000</v>
      </c>
      <c r="L21" s="100">
        <v>300</v>
      </c>
      <c r="M21" s="122">
        <f t="shared" si="2"/>
        <v>600000</v>
      </c>
      <c r="N21" s="100">
        <v>600</v>
      </c>
      <c r="O21" s="122">
        <f t="shared" si="3"/>
        <v>1200000</v>
      </c>
      <c r="P21" s="55">
        <v>300</v>
      </c>
      <c r="Q21" s="140">
        <f t="shared" si="4"/>
        <v>600000</v>
      </c>
      <c r="R21" s="100">
        <v>100</v>
      </c>
      <c r="S21" s="122">
        <f t="shared" si="5"/>
        <v>200000</v>
      </c>
      <c r="T21" s="101">
        <v>200</v>
      </c>
      <c r="U21" s="122">
        <f t="shared" si="6"/>
        <v>400000</v>
      </c>
      <c r="V21" s="101">
        <v>480</v>
      </c>
      <c r="W21" s="122">
        <f t="shared" si="7"/>
        <v>960000</v>
      </c>
      <c r="X21" s="100">
        <v>250</v>
      </c>
      <c r="Y21" s="122">
        <f t="shared" si="8"/>
        <v>500000</v>
      </c>
      <c r="Z21" s="100">
        <v>0</v>
      </c>
      <c r="AA21" s="122">
        <f t="shared" si="9"/>
        <v>0</v>
      </c>
      <c r="AB21" s="100">
        <v>0</v>
      </c>
      <c r="AC21" s="122">
        <f t="shared" si="10"/>
        <v>0</v>
      </c>
      <c r="AD21" s="101" t="s">
        <v>30</v>
      </c>
      <c r="AE21" s="100">
        <v>3430</v>
      </c>
      <c r="AF21" s="114">
        <v>2000</v>
      </c>
      <c r="AG21" s="122">
        <v>6860000</v>
      </c>
      <c r="AH21" s="20">
        <v>686000</v>
      </c>
      <c r="AI21" s="21">
        <v>7546000</v>
      </c>
    </row>
    <row r="22" spans="1:35" ht="114.75" x14ac:dyDescent="0.25">
      <c r="A22" s="102">
        <v>100</v>
      </c>
      <c r="B22" s="101" t="s">
        <v>344</v>
      </c>
      <c r="C22" s="100" t="s">
        <v>382</v>
      </c>
      <c r="D22" s="101" t="s">
        <v>358</v>
      </c>
      <c r="E22" s="104" t="s">
        <v>383</v>
      </c>
      <c r="F22" s="104" t="s">
        <v>384</v>
      </c>
      <c r="G22" s="104" t="s">
        <v>385</v>
      </c>
      <c r="H22" s="12">
        <v>1000</v>
      </c>
      <c r="I22" s="234">
        <f t="shared" si="0"/>
        <v>2000000</v>
      </c>
      <c r="J22" s="11">
        <v>150</v>
      </c>
      <c r="K22" s="122">
        <f t="shared" si="1"/>
        <v>300000</v>
      </c>
      <c r="L22" s="9">
        <v>300</v>
      </c>
      <c r="M22" s="122">
        <f t="shared" si="2"/>
        <v>600000</v>
      </c>
      <c r="N22" s="100">
        <v>600</v>
      </c>
      <c r="O22" s="122">
        <f t="shared" si="3"/>
        <v>1200000</v>
      </c>
      <c r="P22" s="55">
        <v>300</v>
      </c>
      <c r="Q22" s="140">
        <f t="shared" si="4"/>
        <v>600000</v>
      </c>
      <c r="R22" s="100">
        <v>100</v>
      </c>
      <c r="S22" s="122">
        <f t="shared" si="5"/>
        <v>200000</v>
      </c>
      <c r="T22" s="101">
        <v>200</v>
      </c>
      <c r="U22" s="122">
        <f t="shared" si="6"/>
        <v>400000</v>
      </c>
      <c r="V22" s="101">
        <v>360</v>
      </c>
      <c r="W22" s="122">
        <f t="shared" si="7"/>
        <v>720000</v>
      </c>
      <c r="X22" s="100">
        <v>250</v>
      </c>
      <c r="Y22" s="122">
        <f t="shared" si="8"/>
        <v>500000</v>
      </c>
      <c r="Z22" s="100">
        <v>0</v>
      </c>
      <c r="AA22" s="122">
        <f t="shared" si="9"/>
        <v>0</v>
      </c>
      <c r="AB22" s="100">
        <v>0</v>
      </c>
      <c r="AC22" s="122">
        <f t="shared" si="10"/>
        <v>0</v>
      </c>
      <c r="AD22" s="101" t="s">
        <v>30</v>
      </c>
      <c r="AE22" s="100">
        <v>3260</v>
      </c>
      <c r="AF22" s="114">
        <v>2000</v>
      </c>
      <c r="AG22" s="122">
        <v>6520000</v>
      </c>
      <c r="AH22" s="20">
        <v>652000</v>
      </c>
      <c r="AI22" s="21">
        <v>7172000</v>
      </c>
    </row>
    <row r="23" spans="1:35" ht="63.75" x14ac:dyDescent="0.25">
      <c r="A23" s="65">
        <v>101</v>
      </c>
      <c r="B23" s="101" t="s">
        <v>344</v>
      </c>
      <c r="C23" s="100" t="s">
        <v>386</v>
      </c>
      <c r="D23" s="101" t="s">
        <v>358</v>
      </c>
      <c r="E23" s="104" t="s">
        <v>387</v>
      </c>
      <c r="F23" s="104" t="s">
        <v>388</v>
      </c>
      <c r="G23" s="104" t="s">
        <v>389</v>
      </c>
      <c r="H23" s="12">
        <v>400</v>
      </c>
      <c r="I23" s="234">
        <f t="shared" si="0"/>
        <v>600000</v>
      </c>
      <c r="J23" s="11">
        <v>50</v>
      </c>
      <c r="K23" s="122">
        <f t="shared" si="1"/>
        <v>75000</v>
      </c>
      <c r="L23" s="9">
        <v>500</v>
      </c>
      <c r="M23" s="122">
        <f t="shared" si="2"/>
        <v>750000</v>
      </c>
      <c r="N23" s="100">
        <v>300</v>
      </c>
      <c r="O23" s="122">
        <f t="shared" si="3"/>
        <v>450000</v>
      </c>
      <c r="P23" s="55">
        <v>200</v>
      </c>
      <c r="Q23" s="140">
        <f t="shared" si="4"/>
        <v>300000</v>
      </c>
      <c r="R23" s="100">
        <v>140</v>
      </c>
      <c r="S23" s="122">
        <f t="shared" si="5"/>
        <v>210000</v>
      </c>
      <c r="T23" s="101">
        <v>1500</v>
      </c>
      <c r="U23" s="122">
        <f t="shared" si="6"/>
        <v>2250000</v>
      </c>
      <c r="V23" s="101">
        <v>480</v>
      </c>
      <c r="W23" s="122">
        <f t="shared" si="7"/>
        <v>720000</v>
      </c>
      <c r="X23" s="100">
        <v>220</v>
      </c>
      <c r="Y23" s="122">
        <f t="shared" si="8"/>
        <v>330000</v>
      </c>
      <c r="Z23" s="100">
        <v>0</v>
      </c>
      <c r="AA23" s="122">
        <f t="shared" si="9"/>
        <v>0</v>
      </c>
      <c r="AB23" s="100">
        <v>0</v>
      </c>
      <c r="AC23" s="122">
        <f t="shared" si="10"/>
        <v>0</v>
      </c>
      <c r="AD23" s="101" t="s">
        <v>30</v>
      </c>
      <c r="AE23" s="100">
        <v>3790</v>
      </c>
      <c r="AF23" s="114">
        <v>1500</v>
      </c>
      <c r="AG23" s="122">
        <v>5685000</v>
      </c>
      <c r="AH23" s="20">
        <v>568500</v>
      </c>
      <c r="AI23" s="21">
        <v>6253500</v>
      </c>
    </row>
    <row r="24" spans="1:35" ht="63.75" x14ac:dyDescent="0.25">
      <c r="A24" s="102">
        <v>102</v>
      </c>
      <c r="B24" s="101" t="s">
        <v>344</v>
      </c>
      <c r="C24" s="100" t="s">
        <v>390</v>
      </c>
      <c r="D24" s="101" t="s">
        <v>358</v>
      </c>
      <c r="E24" s="104" t="s">
        <v>391</v>
      </c>
      <c r="F24" s="104" t="s">
        <v>392</v>
      </c>
      <c r="G24" s="104" t="s">
        <v>393</v>
      </c>
      <c r="H24" s="12">
        <v>400</v>
      </c>
      <c r="I24" s="234">
        <f t="shared" si="0"/>
        <v>320000</v>
      </c>
      <c r="J24" s="9">
        <v>300</v>
      </c>
      <c r="K24" s="122">
        <f t="shared" si="1"/>
        <v>240000</v>
      </c>
      <c r="L24" s="9">
        <v>500</v>
      </c>
      <c r="M24" s="122">
        <f t="shared" si="2"/>
        <v>400000</v>
      </c>
      <c r="N24" s="100">
        <v>900</v>
      </c>
      <c r="O24" s="122">
        <f t="shared" si="3"/>
        <v>720000</v>
      </c>
      <c r="P24" s="55">
        <v>1200</v>
      </c>
      <c r="Q24" s="140">
        <f t="shared" si="4"/>
        <v>960000</v>
      </c>
      <c r="R24" s="100">
        <v>240</v>
      </c>
      <c r="S24" s="122">
        <f t="shared" si="5"/>
        <v>192000</v>
      </c>
      <c r="T24" s="101">
        <v>1500</v>
      </c>
      <c r="U24" s="122">
        <f t="shared" si="6"/>
        <v>1200000</v>
      </c>
      <c r="V24" s="101">
        <v>800</v>
      </c>
      <c r="W24" s="122">
        <f t="shared" si="7"/>
        <v>640000</v>
      </c>
      <c r="X24" s="100">
        <v>240</v>
      </c>
      <c r="Y24" s="122">
        <f t="shared" si="8"/>
        <v>192000</v>
      </c>
      <c r="Z24" s="100">
        <v>0</v>
      </c>
      <c r="AA24" s="122">
        <f t="shared" si="9"/>
        <v>0</v>
      </c>
      <c r="AB24" s="100">
        <v>0</v>
      </c>
      <c r="AC24" s="122">
        <f t="shared" si="10"/>
        <v>0</v>
      </c>
      <c r="AD24" s="101" t="s">
        <v>30</v>
      </c>
      <c r="AE24" s="100">
        <v>6080</v>
      </c>
      <c r="AF24" s="114">
        <v>800</v>
      </c>
      <c r="AG24" s="122">
        <v>4864000</v>
      </c>
      <c r="AH24" s="20">
        <v>486400</v>
      </c>
      <c r="AI24" s="21">
        <v>5350400</v>
      </c>
    </row>
    <row r="25" spans="1:35" ht="63.75" x14ac:dyDescent="0.25">
      <c r="A25" s="65">
        <v>103</v>
      </c>
      <c r="B25" s="101" t="s">
        <v>344</v>
      </c>
      <c r="C25" s="100" t="s">
        <v>394</v>
      </c>
      <c r="D25" s="101" t="s">
        <v>358</v>
      </c>
      <c r="E25" s="104" t="s">
        <v>391</v>
      </c>
      <c r="F25" s="104" t="s">
        <v>395</v>
      </c>
      <c r="G25" s="104" t="s">
        <v>389</v>
      </c>
      <c r="H25" s="12">
        <v>400</v>
      </c>
      <c r="I25" s="234">
        <f t="shared" si="0"/>
        <v>600000</v>
      </c>
      <c r="J25" s="9">
        <v>150</v>
      </c>
      <c r="K25" s="122">
        <f t="shared" si="1"/>
        <v>225000</v>
      </c>
      <c r="L25" s="100">
        <v>400</v>
      </c>
      <c r="M25" s="122">
        <f t="shared" si="2"/>
        <v>600000</v>
      </c>
      <c r="N25" s="100">
        <v>300</v>
      </c>
      <c r="O25" s="122">
        <f t="shared" si="3"/>
        <v>450000</v>
      </c>
      <c r="P25" s="55">
        <v>1200</v>
      </c>
      <c r="Q25" s="140">
        <f t="shared" si="4"/>
        <v>1800000</v>
      </c>
      <c r="R25" s="100">
        <v>180</v>
      </c>
      <c r="S25" s="122">
        <f t="shared" si="5"/>
        <v>270000</v>
      </c>
      <c r="T25" s="101">
        <v>1500</v>
      </c>
      <c r="U25" s="122">
        <f t="shared" si="6"/>
        <v>2250000</v>
      </c>
      <c r="V25" s="101">
        <v>480</v>
      </c>
      <c r="W25" s="122">
        <f t="shared" si="7"/>
        <v>720000</v>
      </c>
      <c r="X25" s="100">
        <v>240</v>
      </c>
      <c r="Y25" s="122">
        <f t="shared" si="8"/>
        <v>360000</v>
      </c>
      <c r="Z25" s="100">
        <v>0</v>
      </c>
      <c r="AA25" s="122">
        <f t="shared" si="9"/>
        <v>0</v>
      </c>
      <c r="AB25" s="100">
        <v>0</v>
      </c>
      <c r="AC25" s="122">
        <f t="shared" si="10"/>
        <v>0</v>
      </c>
      <c r="AD25" s="101" t="s">
        <v>30</v>
      </c>
      <c r="AE25" s="100">
        <v>4850</v>
      </c>
      <c r="AF25" s="114">
        <v>1500</v>
      </c>
      <c r="AG25" s="122">
        <v>7275000</v>
      </c>
      <c r="AH25" s="20">
        <v>727500</v>
      </c>
      <c r="AI25" s="21">
        <v>8002500</v>
      </c>
    </row>
    <row r="26" spans="1:35" ht="89.25" x14ac:dyDescent="0.25">
      <c r="A26" s="102">
        <v>104</v>
      </c>
      <c r="B26" s="101" t="s">
        <v>344</v>
      </c>
      <c r="C26" s="100" t="s">
        <v>396</v>
      </c>
      <c r="D26" s="101" t="s">
        <v>358</v>
      </c>
      <c r="E26" s="104" t="s">
        <v>397</v>
      </c>
      <c r="F26" s="104" t="s">
        <v>395</v>
      </c>
      <c r="G26" s="104" t="s">
        <v>389</v>
      </c>
      <c r="H26" s="12">
        <v>300</v>
      </c>
      <c r="I26" s="234">
        <f t="shared" si="0"/>
        <v>510000</v>
      </c>
      <c r="J26" s="9">
        <v>50</v>
      </c>
      <c r="K26" s="122">
        <f t="shared" si="1"/>
        <v>85000</v>
      </c>
      <c r="L26" s="100">
        <v>400</v>
      </c>
      <c r="M26" s="122">
        <f t="shared" si="2"/>
        <v>680000</v>
      </c>
      <c r="N26" s="100">
        <v>300</v>
      </c>
      <c r="O26" s="122">
        <f t="shared" si="3"/>
        <v>510000</v>
      </c>
      <c r="P26" s="55">
        <v>400</v>
      </c>
      <c r="Q26" s="140">
        <f t="shared" si="4"/>
        <v>680000</v>
      </c>
      <c r="R26" s="100">
        <v>160</v>
      </c>
      <c r="S26" s="122">
        <f t="shared" si="5"/>
        <v>272000</v>
      </c>
      <c r="T26" s="101">
        <v>200</v>
      </c>
      <c r="U26" s="122">
        <f t="shared" si="6"/>
        <v>340000</v>
      </c>
      <c r="V26" s="101">
        <v>320</v>
      </c>
      <c r="W26" s="122">
        <f t="shared" si="7"/>
        <v>544000</v>
      </c>
      <c r="X26" s="100">
        <v>240</v>
      </c>
      <c r="Y26" s="122">
        <f t="shared" si="8"/>
        <v>408000</v>
      </c>
      <c r="Z26" s="100">
        <v>0</v>
      </c>
      <c r="AA26" s="122">
        <f t="shared" si="9"/>
        <v>0</v>
      </c>
      <c r="AB26" s="100">
        <v>0</v>
      </c>
      <c r="AC26" s="122">
        <f t="shared" si="10"/>
        <v>0</v>
      </c>
      <c r="AD26" s="101" t="s">
        <v>30</v>
      </c>
      <c r="AE26" s="100">
        <v>2370</v>
      </c>
      <c r="AF26" s="114">
        <v>1700</v>
      </c>
      <c r="AG26" s="122">
        <v>4029000</v>
      </c>
      <c r="AH26" s="20">
        <v>402900</v>
      </c>
      <c r="AI26" s="21">
        <v>4431900</v>
      </c>
    </row>
    <row r="27" spans="1:35" ht="102" x14ac:dyDescent="0.25">
      <c r="A27" s="65">
        <v>105</v>
      </c>
      <c r="B27" s="101" t="s">
        <v>344</v>
      </c>
      <c r="C27" s="100" t="s">
        <v>398</v>
      </c>
      <c r="D27" s="101" t="s">
        <v>358</v>
      </c>
      <c r="E27" s="104" t="s">
        <v>399</v>
      </c>
      <c r="F27" s="104" t="s">
        <v>395</v>
      </c>
      <c r="G27" s="104" t="s">
        <v>389</v>
      </c>
      <c r="H27" s="108">
        <v>300</v>
      </c>
      <c r="I27" s="234">
        <f t="shared" si="0"/>
        <v>810000</v>
      </c>
      <c r="J27" s="11">
        <v>80</v>
      </c>
      <c r="K27" s="122">
        <f t="shared" si="1"/>
        <v>216000</v>
      </c>
      <c r="L27" s="11">
        <v>200</v>
      </c>
      <c r="M27" s="122">
        <f t="shared" si="2"/>
        <v>540000</v>
      </c>
      <c r="N27" s="100">
        <v>600</v>
      </c>
      <c r="O27" s="122">
        <f t="shared" si="3"/>
        <v>1620000</v>
      </c>
      <c r="P27" s="55">
        <v>400</v>
      </c>
      <c r="Q27" s="140">
        <f t="shared" si="4"/>
        <v>1080000</v>
      </c>
      <c r="R27" s="100">
        <v>120</v>
      </c>
      <c r="S27" s="122">
        <f t="shared" si="5"/>
        <v>324000</v>
      </c>
      <c r="T27" s="101">
        <v>200</v>
      </c>
      <c r="U27" s="122">
        <f t="shared" si="6"/>
        <v>540000</v>
      </c>
      <c r="V27" s="101">
        <v>600</v>
      </c>
      <c r="W27" s="122">
        <f t="shared" si="7"/>
        <v>1620000</v>
      </c>
      <c r="X27" s="100">
        <v>400</v>
      </c>
      <c r="Y27" s="122">
        <f t="shared" si="8"/>
        <v>1080000</v>
      </c>
      <c r="Z27" s="100">
        <v>0</v>
      </c>
      <c r="AA27" s="122">
        <f t="shared" si="9"/>
        <v>0</v>
      </c>
      <c r="AB27" s="100">
        <v>0</v>
      </c>
      <c r="AC27" s="122">
        <f t="shared" si="10"/>
        <v>0</v>
      </c>
      <c r="AD27" s="101" t="s">
        <v>30</v>
      </c>
      <c r="AE27" s="100">
        <v>2900</v>
      </c>
      <c r="AF27" s="114">
        <v>2700</v>
      </c>
      <c r="AG27" s="122">
        <v>7830000</v>
      </c>
      <c r="AH27" s="20">
        <v>783000</v>
      </c>
      <c r="AI27" s="21">
        <v>8613000</v>
      </c>
    </row>
    <row r="28" spans="1:35" ht="102" x14ac:dyDescent="0.25">
      <c r="A28" s="102">
        <v>106</v>
      </c>
      <c r="B28" s="101" t="s">
        <v>344</v>
      </c>
      <c r="C28" s="100" t="s">
        <v>400</v>
      </c>
      <c r="D28" s="101" t="s">
        <v>358</v>
      </c>
      <c r="E28" s="104" t="s">
        <v>399</v>
      </c>
      <c r="F28" s="104" t="s">
        <v>401</v>
      </c>
      <c r="G28" s="104" t="s">
        <v>402</v>
      </c>
      <c r="H28" s="108">
        <v>300</v>
      </c>
      <c r="I28" s="234">
        <f t="shared" si="0"/>
        <v>810000</v>
      </c>
      <c r="J28" s="11">
        <v>600</v>
      </c>
      <c r="K28" s="122">
        <f t="shared" si="1"/>
        <v>1620000</v>
      </c>
      <c r="L28" s="9">
        <v>300</v>
      </c>
      <c r="M28" s="122">
        <f t="shared" si="2"/>
        <v>810000</v>
      </c>
      <c r="N28" s="100">
        <v>900</v>
      </c>
      <c r="O28" s="122">
        <f t="shared" si="3"/>
        <v>2430000</v>
      </c>
      <c r="P28" s="55">
        <v>600</v>
      </c>
      <c r="Q28" s="140">
        <f t="shared" si="4"/>
        <v>1620000</v>
      </c>
      <c r="R28" s="100">
        <v>140</v>
      </c>
      <c r="S28" s="122">
        <f t="shared" si="5"/>
        <v>378000</v>
      </c>
      <c r="T28" s="101">
        <v>1500</v>
      </c>
      <c r="U28" s="122">
        <f t="shared" si="6"/>
        <v>4050000</v>
      </c>
      <c r="V28" s="101">
        <v>800</v>
      </c>
      <c r="W28" s="122">
        <f t="shared" si="7"/>
        <v>2160000</v>
      </c>
      <c r="X28" s="100">
        <v>400</v>
      </c>
      <c r="Y28" s="122">
        <f t="shared" si="8"/>
        <v>1080000</v>
      </c>
      <c r="Z28" s="100">
        <v>0</v>
      </c>
      <c r="AA28" s="122">
        <f t="shared" si="9"/>
        <v>0</v>
      </c>
      <c r="AB28" s="100">
        <v>0</v>
      </c>
      <c r="AC28" s="122">
        <f t="shared" si="10"/>
        <v>0</v>
      </c>
      <c r="AD28" s="101" t="s">
        <v>30</v>
      </c>
      <c r="AE28" s="100">
        <v>5540</v>
      </c>
      <c r="AF28" s="114">
        <v>2700</v>
      </c>
      <c r="AG28" s="122">
        <v>14958000</v>
      </c>
      <c r="AH28" s="20">
        <v>1495800</v>
      </c>
      <c r="AI28" s="21">
        <v>16453800</v>
      </c>
    </row>
    <row r="29" spans="1:35" ht="89.25" x14ac:dyDescent="0.25">
      <c r="A29" s="65">
        <v>107</v>
      </c>
      <c r="B29" s="101" t="s">
        <v>344</v>
      </c>
      <c r="C29" s="100" t="s">
        <v>403</v>
      </c>
      <c r="D29" s="101" t="s">
        <v>358</v>
      </c>
      <c r="E29" s="104" t="s">
        <v>404</v>
      </c>
      <c r="F29" s="104" t="s">
        <v>395</v>
      </c>
      <c r="G29" s="104" t="s">
        <v>389</v>
      </c>
      <c r="H29" s="108">
        <v>400</v>
      </c>
      <c r="I29" s="234">
        <f t="shared" si="0"/>
        <v>600000</v>
      </c>
      <c r="J29" s="11">
        <v>50</v>
      </c>
      <c r="K29" s="122">
        <f t="shared" si="1"/>
        <v>75000</v>
      </c>
      <c r="L29" s="9">
        <v>400</v>
      </c>
      <c r="M29" s="122">
        <f t="shared" si="2"/>
        <v>600000</v>
      </c>
      <c r="N29" s="100">
        <v>300</v>
      </c>
      <c r="O29" s="122">
        <f t="shared" si="3"/>
        <v>450000</v>
      </c>
      <c r="P29" s="55">
        <v>500</v>
      </c>
      <c r="Q29" s="140">
        <f t="shared" si="4"/>
        <v>750000</v>
      </c>
      <c r="R29" s="100">
        <v>220</v>
      </c>
      <c r="S29" s="122">
        <f t="shared" si="5"/>
        <v>330000</v>
      </c>
      <c r="T29" s="101">
        <v>200</v>
      </c>
      <c r="U29" s="122">
        <f t="shared" si="6"/>
        <v>300000</v>
      </c>
      <c r="V29" s="101">
        <v>400</v>
      </c>
      <c r="W29" s="122">
        <f t="shared" si="7"/>
        <v>600000</v>
      </c>
      <c r="X29" s="100">
        <v>200</v>
      </c>
      <c r="Y29" s="122">
        <f t="shared" si="8"/>
        <v>300000</v>
      </c>
      <c r="Z29" s="100">
        <v>0</v>
      </c>
      <c r="AA29" s="122">
        <f t="shared" si="9"/>
        <v>0</v>
      </c>
      <c r="AB29" s="100">
        <v>0</v>
      </c>
      <c r="AC29" s="122">
        <f t="shared" si="10"/>
        <v>0</v>
      </c>
      <c r="AD29" s="101" t="s">
        <v>30</v>
      </c>
      <c r="AE29" s="100">
        <v>2670</v>
      </c>
      <c r="AF29" s="114">
        <v>1500</v>
      </c>
      <c r="AG29" s="122">
        <v>4005000</v>
      </c>
      <c r="AH29" s="20">
        <v>400500</v>
      </c>
      <c r="AI29" s="21">
        <v>4405500</v>
      </c>
    </row>
    <row r="30" spans="1:35" ht="89.25" x14ac:dyDescent="0.25">
      <c r="A30" s="102">
        <v>108</v>
      </c>
      <c r="B30" s="101" t="s">
        <v>344</v>
      </c>
      <c r="C30" s="100" t="s">
        <v>405</v>
      </c>
      <c r="D30" s="101" t="s">
        <v>358</v>
      </c>
      <c r="E30" s="104" t="s">
        <v>404</v>
      </c>
      <c r="F30" s="104" t="s">
        <v>392</v>
      </c>
      <c r="G30" s="104" t="s">
        <v>406</v>
      </c>
      <c r="H30" s="12">
        <v>400</v>
      </c>
      <c r="I30" s="234">
        <f t="shared" si="0"/>
        <v>640000</v>
      </c>
      <c r="J30" s="9">
        <v>200</v>
      </c>
      <c r="K30" s="122">
        <f t="shared" si="1"/>
        <v>320000</v>
      </c>
      <c r="L30" s="9">
        <v>400</v>
      </c>
      <c r="M30" s="122">
        <f t="shared" si="2"/>
        <v>640000</v>
      </c>
      <c r="N30" s="100">
        <v>600</v>
      </c>
      <c r="O30" s="122">
        <f t="shared" si="3"/>
        <v>960000</v>
      </c>
      <c r="P30" s="55">
        <v>1200</v>
      </c>
      <c r="Q30" s="140">
        <f t="shared" si="4"/>
        <v>1920000</v>
      </c>
      <c r="R30" s="100">
        <v>560</v>
      </c>
      <c r="S30" s="122">
        <f t="shared" si="5"/>
        <v>896000</v>
      </c>
      <c r="T30" s="101">
        <v>200</v>
      </c>
      <c r="U30" s="122">
        <f t="shared" si="6"/>
        <v>320000</v>
      </c>
      <c r="V30" s="101">
        <v>400</v>
      </c>
      <c r="W30" s="122">
        <f t="shared" si="7"/>
        <v>640000</v>
      </c>
      <c r="X30" s="100">
        <v>380</v>
      </c>
      <c r="Y30" s="122">
        <f t="shared" si="8"/>
        <v>608000</v>
      </c>
      <c r="Z30" s="100">
        <v>0</v>
      </c>
      <c r="AA30" s="122">
        <f t="shared" si="9"/>
        <v>0</v>
      </c>
      <c r="AB30" s="100">
        <v>0</v>
      </c>
      <c r="AC30" s="122">
        <f t="shared" si="10"/>
        <v>0</v>
      </c>
      <c r="AD30" s="101" t="s">
        <v>30</v>
      </c>
      <c r="AE30" s="100">
        <v>4340</v>
      </c>
      <c r="AF30" s="114">
        <v>1600</v>
      </c>
      <c r="AG30" s="122">
        <v>6944000</v>
      </c>
      <c r="AH30" s="20">
        <v>694400</v>
      </c>
      <c r="AI30" s="21">
        <v>7638400</v>
      </c>
    </row>
    <row r="31" spans="1:35" ht="76.5" x14ac:dyDescent="0.25">
      <c r="A31" s="65">
        <v>109</v>
      </c>
      <c r="B31" s="101" t="s">
        <v>344</v>
      </c>
      <c r="C31" s="100" t="s">
        <v>407</v>
      </c>
      <c r="D31" s="101" t="s">
        <v>358</v>
      </c>
      <c r="E31" s="104" t="s">
        <v>408</v>
      </c>
      <c r="F31" s="104" t="s">
        <v>409</v>
      </c>
      <c r="G31" s="104" t="s">
        <v>410</v>
      </c>
      <c r="H31" s="12">
        <v>1000</v>
      </c>
      <c r="I31" s="234">
        <f t="shared" si="0"/>
        <v>850000</v>
      </c>
      <c r="J31" s="11">
        <v>900</v>
      </c>
      <c r="K31" s="122">
        <f t="shared" si="1"/>
        <v>765000</v>
      </c>
      <c r="L31" s="9">
        <v>800</v>
      </c>
      <c r="M31" s="122">
        <f t="shared" si="2"/>
        <v>680000</v>
      </c>
      <c r="N31" s="100">
        <v>600</v>
      </c>
      <c r="O31" s="122">
        <f t="shared" si="3"/>
        <v>510000</v>
      </c>
      <c r="P31" s="55">
        <v>1200</v>
      </c>
      <c r="Q31" s="140">
        <f t="shared" si="4"/>
        <v>1020000</v>
      </c>
      <c r="R31" s="100">
        <v>440</v>
      </c>
      <c r="S31" s="122">
        <f t="shared" si="5"/>
        <v>374000</v>
      </c>
      <c r="T31" s="101">
        <v>200</v>
      </c>
      <c r="U31" s="122">
        <f t="shared" si="6"/>
        <v>170000</v>
      </c>
      <c r="V31" s="101">
        <v>250</v>
      </c>
      <c r="W31" s="122">
        <f t="shared" si="7"/>
        <v>212500</v>
      </c>
      <c r="X31" s="100">
        <v>300</v>
      </c>
      <c r="Y31" s="122">
        <f t="shared" si="8"/>
        <v>255000</v>
      </c>
      <c r="Z31" s="100">
        <v>0</v>
      </c>
      <c r="AA31" s="122">
        <f t="shared" si="9"/>
        <v>0</v>
      </c>
      <c r="AB31" s="100">
        <v>0</v>
      </c>
      <c r="AC31" s="122">
        <f t="shared" si="10"/>
        <v>0</v>
      </c>
      <c r="AD31" s="101" t="s">
        <v>30</v>
      </c>
      <c r="AE31" s="100">
        <v>5690</v>
      </c>
      <c r="AF31" s="114">
        <v>850</v>
      </c>
      <c r="AG31" s="122">
        <v>4836500</v>
      </c>
      <c r="AH31" s="20">
        <v>483650</v>
      </c>
      <c r="AI31" s="21">
        <v>5320150</v>
      </c>
    </row>
    <row r="32" spans="1:35" ht="76.5" x14ac:dyDescent="0.25">
      <c r="A32" s="102">
        <v>110</v>
      </c>
      <c r="B32" s="101" t="s">
        <v>344</v>
      </c>
      <c r="C32" s="100" t="s">
        <v>411</v>
      </c>
      <c r="D32" s="101" t="s">
        <v>358</v>
      </c>
      <c r="E32" s="104" t="s">
        <v>408</v>
      </c>
      <c r="F32" s="104" t="s">
        <v>412</v>
      </c>
      <c r="G32" s="104" t="s">
        <v>413</v>
      </c>
      <c r="H32" s="12">
        <v>3000</v>
      </c>
      <c r="I32" s="234">
        <f t="shared" si="0"/>
        <v>2550000</v>
      </c>
      <c r="J32" s="11">
        <v>900</v>
      </c>
      <c r="K32" s="122">
        <f t="shared" si="1"/>
        <v>765000</v>
      </c>
      <c r="L32" s="9">
        <v>800</v>
      </c>
      <c r="M32" s="122">
        <f t="shared" si="2"/>
        <v>680000</v>
      </c>
      <c r="N32" s="100">
        <v>600</v>
      </c>
      <c r="O32" s="122">
        <f t="shared" si="3"/>
        <v>510000</v>
      </c>
      <c r="P32" s="55">
        <v>1200</v>
      </c>
      <c r="Q32" s="140">
        <f t="shared" si="4"/>
        <v>1020000</v>
      </c>
      <c r="R32" s="100">
        <v>440</v>
      </c>
      <c r="S32" s="122">
        <f t="shared" si="5"/>
        <v>374000</v>
      </c>
      <c r="T32" s="101">
        <v>200</v>
      </c>
      <c r="U32" s="122">
        <f t="shared" si="6"/>
        <v>170000</v>
      </c>
      <c r="V32" s="101">
        <v>600</v>
      </c>
      <c r="W32" s="122">
        <f t="shared" si="7"/>
        <v>510000</v>
      </c>
      <c r="X32" s="100">
        <v>300</v>
      </c>
      <c r="Y32" s="122">
        <f t="shared" si="8"/>
        <v>255000</v>
      </c>
      <c r="Z32" s="100">
        <v>0</v>
      </c>
      <c r="AA32" s="122">
        <f t="shared" si="9"/>
        <v>0</v>
      </c>
      <c r="AB32" s="100">
        <v>0</v>
      </c>
      <c r="AC32" s="122">
        <f t="shared" si="10"/>
        <v>0</v>
      </c>
      <c r="AD32" s="101" t="s">
        <v>30</v>
      </c>
      <c r="AE32" s="100">
        <v>8040</v>
      </c>
      <c r="AF32" s="114">
        <v>850</v>
      </c>
      <c r="AG32" s="122">
        <v>6834000</v>
      </c>
      <c r="AH32" s="20">
        <v>683400</v>
      </c>
      <c r="AI32" s="21">
        <v>7517400</v>
      </c>
    </row>
    <row r="33" spans="1:35" ht="76.5" x14ac:dyDescent="0.25">
      <c r="A33" s="65">
        <v>111</v>
      </c>
      <c r="B33" s="101" t="s">
        <v>344</v>
      </c>
      <c r="C33" s="100" t="s">
        <v>414</v>
      </c>
      <c r="D33" s="101" t="s">
        <v>358</v>
      </c>
      <c r="E33" s="104" t="s">
        <v>415</v>
      </c>
      <c r="F33" s="104" t="s">
        <v>416</v>
      </c>
      <c r="G33" s="104" t="s">
        <v>417</v>
      </c>
      <c r="H33" s="12">
        <v>3000</v>
      </c>
      <c r="I33" s="234">
        <f t="shared" si="0"/>
        <v>2550000</v>
      </c>
      <c r="J33" s="11">
        <v>800</v>
      </c>
      <c r="K33" s="122">
        <f t="shared" si="1"/>
        <v>680000</v>
      </c>
      <c r="L33" s="9">
        <v>800</v>
      </c>
      <c r="M33" s="122">
        <f t="shared" si="2"/>
        <v>680000</v>
      </c>
      <c r="N33" s="100">
        <v>600</v>
      </c>
      <c r="O33" s="122">
        <f t="shared" si="3"/>
        <v>510000</v>
      </c>
      <c r="P33" s="55">
        <v>1200</v>
      </c>
      <c r="Q33" s="140">
        <f t="shared" si="4"/>
        <v>1020000</v>
      </c>
      <c r="R33" s="100">
        <v>440</v>
      </c>
      <c r="S33" s="122">
        <f t="shared" si="5"/>
        <v>374000</v>
      </c>
      <c r="T33" s="101">
        <v>200</v>
      </c>
      <c r="U33" s="122">
        <f t="shared" si="6"/>
        <v>170000</v>
      </c>
      <c r="V33" s="101">
        <v>600</v>
      </c>
      <c r="W33" s="122">
        <f t="shared" si="7"/>
        <v>510000</v>
      </c>
      <c r="X33" s="100">
        <v>340</v>
      </c>
      <c r="Y33" s="122">
        <f t="shared" si="8"/>
        <v>289000</v>
      </c>
      <c r="Z33" s="100">
        <v>0</v>
      </c>
      <c r="AA33" s="122">
        <f t="shared" si="9"/>
        <v>0</v>
      </c>
      <c r="AB33" s="100">
        <v>0</v>
      </c>
      <c r="AC33" s="122">
        <f t="shared" si="10"/>
        <v>0</v>
      </c>
      <c r="AD33" s="101" t="s">
        <v>30</v>
      </c>
      <c r="AE33" s="100">
        <v>7980</v>
      </c>
      <c r="AF33" s="114">
        <v>850</v>
      </c>
      <c r="AG33" s="122">
        <v>6783000</v>
      </c>
      <c r="AH33" s="20">
        <v>678300</v>
      </c>
      <c r="AI33" s="21">
        <v>7461300</v>
      </c>
    </row>
    <row r="34" spans="1:35" ht="76.5" x14ac:dyDescent="0.25">
      <c r="A34" s="102">
        <v>112</v>
      </c>
      <c r="B34" s="101" t="s">
        <v>344</v>
      </c>
      <c r="C34" s="100" t="s">
        <v>418</v>
      </c>
      <c r="D34" s="101" t="s">
        <v>358</v>
      </c>
      <c r="E34" s="104" t="s">
        <v>415</v>
      </c>
      <c r="F34" s="104" t="s">
        <v>419</v>
      </c>
      <c r="G34" s="104" t="s">
        <v>420</v>
      </c>
      <c r="H34" s="108">
        <v>1000</v>
      </c>
      <c r="I34" s="234">
        <f t="shared" si="0"/>
        <v>850000</v>
      </c>
      <c r="J34" s="11">
        <v>800</v>
      </c>
      <c r="K34" s="122">
        <f t="shared" si="1"/>
        <v>680000</v>
      </c>
      <c r="L34" s="9">
        <v>300</v>
      </c>
      <c r="M34" s="122">
        <f t="shared" si="2"/>
        <v>255000</v>
      </c>
      <c r="N34" s="100">
        <v>600</v>
      </c>
      <c r="O34" s="122">
        <f t="shared" si="3"/>
        <v>510000</v>
      </c>
      <c r="P34" s="55">
        <v>1200</v>
      </c>
      <c r="Q34" s="140">
        <f t="shared" si="4"/>
        <v>1020000</v>
      </c>
      <c r="R34" s="100">
        <v>440</v>
      </c>
      <c r="S34" s="122">
        <f t="shared" si="5"/>
        <v>374000</v>
      </c>
      <c r="T34" s="101">
        <v>200</v>
      </c>
      <c r="U34" s="122">
        <f t="shared" si="6"/>
        <v>170000</v>
      </c>
      <c r="V34" s="101">
        <v>250</v>
      </c>
      <c r="W34" s="122">
        <f t="shared" si="7"/>
        <v>212500</v>
      </c>
      <c r="X34" s="100">
        <v>400</v>
      </c>
      <c r="Y34" s="122">
        <f t="shared" si="8"/>
        <v>340000</v>
      </c>
      <c r="Z34" s="100">
        <v>0</v>
      </c>
      <c r="AA34" s="122">
        <f t="shared" si="9"/>
        <v>0</v>
      </c>
      <c r="AB34" s="100">
        <v>0</v>
      </c>
      <c r="AC34" s="122">
        <f t="shared" si="10"/>
        <v>0</v>
      </c>
      <c r="AD34" s="101" t="s">
        <v>30</v>
      </c>
      <c r="AE34" s="100">
        <v>5190</v>
      </c>
      <c r="AF34" s="114">
        <v>850</v>
      </c>
      <c r="AG34" s="122">
        <v>4411500</v>
      </c>
      <c r="AH34" s="20">
        <v>441150</v>
      </c>
      <c r="AI34" s="21">
        <v>4852650</v>
      </c>
    </row>
    <row r="35" spans="1:35" ht="102" x14ac:dyDescent="0.25">
      <c r="A35" s="65">
        <v>113</v>
      </c>
      <c r="B35" s="101" t="s">
        <v>344</v>
      </c>
      <c r="C35" s="100" t="s">
        <v>421</v>
      </c>
      <c r="D35" s="101" t="s">
        <v>358</v>
      </c>
      <c r="E35" s="104" t="s">
        <v>422</v>
      </c>
      <c r="F35" s="104" t="s">
        <v>419</v>
      </c>
      <c r="G35" s="104" t="s">
        <v>420</v>
      </c>
      <c r="H35" s="108">
        <v>3000</v>
      </c>
      <c r="I35" s="234">
        <f t="shared" si="0"/>
        <v>2550000</v>
      </c>
      <c r="J35" s="11">
        <v>200</v>
      </c>
      <c r="K35" s="122">
        <f t="shared" si="1"/>
        <v>170000</v>
      </c>
      <c r="L35" s="9">
        <v>250</v>
      </c>
      <c r="M35" s="122">
        <f t="shared" si="2"/>
        <v>212500</v>
      </c>
      <c r="N35" s="100">
        <v>600</v>
      </c>
      <c r="O35" s="122">
        <f t="shared" si="3"/>
        <v>510000</v>
      </c>
      <c r="P35" s="55">
        <v>1200</v>
      </c>
      <c r="Q35" s="140">
        <f t="shared" si="4"/>
        <v>1020000</v>
      </c>
      <c r="R35" s="100">
        <v>440</v>
      </c>
      <c r="S35" s="122">
        <f t="shared" si="5"/>
        <v>374000</v>
      </c>
      <c r="T35" s="101">
        <v>200</v>
      </c>
      <c r="U35" s="122">
        <f t="shared" si="6"/>
        <v>170000</v>
      </c>
      <c r="V35" s="101">
        <v>250</v>
      </c>
      <c r="W35" s="122">
        <f t="shared" si="7"/>
        <v>212500</v>
      </c>
      <c r="X35" s="100">
        <v>400</v>
      </c>
      <c r="Y35" s="122">
        <f t="shared" si="8"/>
        <v>340000</v>
      </c>
      <c r="Z35" s="100">
        <v>0</v>
      </c>
      <c r="AA35" s="122">
        <f t="shared" si="9"/>
        <v>0</v>
      </c>
      <c r="AB35" s="100">
        <v>0</v>
      </c>
      <c r="AC35" s="122">
        <f t="shared" si="10"/>
        <v>0</v>
      </c>
      <c r="AD35" s="101" t="s">
        <v>30</v>
      </c>
      <c r="AE35" s="100">
        <v>6540</v>
      </c>
      <c r="AF35" s="114">
        <v>850</v>
      </c>
      <c r="AG35" s="122">
        <v>5559000</v>
      </c>
      <c r="AH35" s="20">
        <v>555900</v>
      </c>
      <c r="AI35" s="21">
        <v>6114900</v>
      </c>
    </row>
    <row r="36" spans="1:35" ht="63.75" x14ac:dyDescent="0.25">
      <c r="A36" s="102">
        <v>114</v>
      </c>
      <c r="B36" s="101" t="s">
        <v>344</v>
      </c>
      <c r="C36" s="100" t="s">
        <v>423</v>
      </c>
      <c r="D36" s="101" t="s">
        <v>358</v>
      </c>
      <c r="E36" s="104" t="s">
        <v>424</v>
      </c>
      <c r="F36" s="104" t="s">
        <v>425</v>
      </c>
      <c r="G36" s="104" t="s">
        <v>426</v>
      </c>
      <c r="H36" s="108">
        <v>3000</v>
      </c>
      <c r="I36" s="234">
        <f t="shared" si="0"/>
        <v>2400000</v>
      </c>
      <c r="J36" s="11">
        <v>200</v>
      </c>
      <c r="K36" s="122">
        <f t="shared" si="1"/>
        <v>160000</v>
      </c>
      <c r="L36" s="9">
        <v>800</v>
      </c>
      <c r="M36" s="122">
        <f t="shared" si="2"/>
        <v>640000</v>
      </c>
      <c r="N36" s="100">
        <v>600</v>
      </c>
      <c r="O36" s="122">
        <f t="shared" si="3"/>
        <v>480000</v>
      </c>
      <c r="P36" s="55">
        <v>1200</v>
      </c>
      <c r="Q36" s="140">
        <f t="shared" si="4"/>
        <v>960000</v>
      </c>
      <c r="R36" s="100">
        <v>440</v>
      </c>
      <c r="S36" s="122">
        <f t="shared" si="5"/>
        <v>352000</v>
      </c>
      <c r="T36" s="101">
        <v>200</v>
      </c>
      <c r="U36" s="122">
        <f t="shared" si="6"/>
        <v>160000</v>
      </c>
      <c r="V36" s="101">
        <v>600</v>
      </c>
      <c r="W36" s="122">
        <f t="shared" si="7"/>
        <v>480000</v>
      </c>
      <c r="X36" s="100">
        <v>400</v>
      </c>
      <c r="Y36" s="122">
        <f t="shared" si="8"/>
        <v>320000</v>
      </c>
      <c r="Z36" s="100">
        <v>0</v>
      </c>
      <c r="AA36" s="122">
        <f t="shared" si="9"/>
        <v>0</v>
      </c>
      <c r="AB36" s="100">
        <v>0</v>
      </c>
      <c r="AC36" s="122">
        <f t="shared" si="10"/>
        <v>0</v>
      </c>
      <c r="AD36" s="101" t="s">
        <v>30</v>
      </c>
      <c r="AE36" s="100">
        <v>7440</v>
      </c>
      <c r="AF36" s="114">
        <v>800</v>
      </c>
      <c r="AG36" s="122">
        <v>5952000</v>
      </c>
      <c r="AH36" s="20">
        <v>595200</v>
      </c>
      <c r="AI36" s="21">
        <v>6547200</v>
      </c>
    </row>
    <row r="37" spans="1:35" ht="51" x14ac:dyDescent="0.25">
      <c r="A37" s="65">
        <v>115</v>
      </c>
      <c r="B37" s="101" t="s">
        <v>344</v>
      </c>
      <c r="C37" s="100" t="s">
        <v>427</v>
      </c>
      <c r="D37" s="101" t="s">
        <v>358</v>
      </c>
      <c r="E37" s="104" t="s">
        <v>428</v>
      </c>
      <c r="F37" s="104" t="s">
        <v>429</v>
      </c>
      <c r="G37" s="104" t="s">
        <v>426</v>
      </c>
      <c r="H37" s="108">
        <v>3000</v>
      </c>
      <c r="I37" s="234">
        <f t="shared" si="0"/>
        <v>2700000</v>
      </c>
      <c r="J37" s="11">
        <v>600</v>
      </c>
      <c r="K37" s="122">
        <f t="shared" si="1"/>
        <v>540000</v>
      </c>
      <c r="L37" s="9">
        <v>800</v>
      </c>
      <c r="M37" s="122">
        <f t="shared" si="2"/>
        <v>720000</v>
      </c>
      <c r="N37" s="100">
        <v>300</v>
      </c>
      <c r="O37" s="122">
        <f t="shared" si="3"/>
        <v>270000</v>
      </c>
      <c r="P37" s="55">
        <v>600</v>
      </c>
      <c r="Q37" s="140">
        <f t="shared" si="4"/>
        <v>540000</v>
      </c>
      <c r="R37" s="100">
        <v>720</v>
      </c>
      <c r="S37" s="122">
        <f t="shared" si="5"/>
        <v>648000</v>
      </c>
      <c r="T37" s="101">
        <v>1500</v>
      </c>
      <c r="U37" s="122">
        <f t="shared" si="6"/>
        <v>1350000</v>
      </c>
      <c r="V37" s="101">
        <v>800</v>
      </c>
      <c r="W37" s="122">
        <f t="shared" si="7"/>
        <v>720000</v>
      </c>
      <c r="X37" s="100">
        <v>400</v>
      </c>
      <c r="Y37" s="122">
        <f t="shared" si="8"/>
        <v>360000</v>
      </c>
      <c r="Z37" s="100">
        <v>0</v>
      </c>
      <c r="AA37" s="122">
        <f t="shared" si="9"/>
        <v>0</v>
      </c>
      <c r="AB37" s="100">
        <v>0</v>
      </c>
      <c r="AC37" s="122">
        <f t="shared" si="10"/>
        <v>0</v>
      </c>
      <c r="AD37" s="101" t="s">
        <v>30</v>
      </c>
      <c r="AE37" s="100">
        <v>8720</v>
      </c>
      <c r="AF37" s="114">
        <v>900</v>
      </c>
      <c r="AG37" s="122">
        <v>7848000</v>
      </c>
      <c r="AH37" s="20">
        <v>784800</v>
      </c>
      <c r="AI37" s="21">
        <v>8632800</v>
      </c>
    </row>
    <row r="38" spans="1:35" ht="51" x14ac:dyDescent="0.25">
      <c r="A38" s="102">
        <v>116</v>
      </c>
      <c r="B38" s="101" t="s">
        <v>344</v>
      </c>
      <c r="C38" s="100" t="s">
        <v>430</v>
      </c>
      <c r="D38" s="101" t="s">
        <v>358</v>
      </c>
      <c r="E38" s="104" t="s">
        <v>431</v>
      </c>
      <c r="F38" s="104" t="s">
        <v>432</v>
      </c>
      <c r="G38" s="104" t="s">
        <v>433</v>
      </c>
      <c r="H38" s="12">
        <v>3000</v>
      </c>
      <c r="I38" s="234">
        <f t="shared" si="0"/>
        <v>3300000</v>
      </c>
      <c r="J38" s="9">
        <v>600</v>
      </c>
      <c r="K38" s="122">
        <f t="shared" si="1"/>
        <v>660000</v>
      </c>
      <c r="L38" s="100">
        <v>1000</v>
      </c>
      <c r="M38" s="122">
        <f t="shared" si="2"/>
        <v>1100000</v>
      </c>
      <c r="N38" s="100">
        <v>750</v>
      </c>
      <c r="O38" s="122">
        <f t="shared" si="3"/>
        <v>825000</v>
      </c>
      <c r="P38" s="55">
        <v>600</v>
      </c>
      <c r="Q38" s="140">
        <f t="shared" si="4"/>
        <v>660000</v>
      </c>
      <c r="R38" s="100">
        <v>520</v>
      </c>
      <c r="S38" s="122">
        <f t="shared" si="5"/>
        <v>572000</v>
      </c>
      <c r="T38" s="100">
        <v>200</v>
      </c>
      <c r="U38" s="122">
        <f t="shared" si="6"/>
        <v>220000</v>
      </c>
      <c r="V38" s="100">
        <v>800</v>
      </c>
      <c r="W38" s="122">
        <f t="shared" si="7"/>
        <v>880000</v>
      </c>
      <c r="X38" s="100">
        <v>400</v>
      </c>
      <c r="Y38" s="122">
        <f t="shared" si="8"/>
        <v>440000</v>
      </c>
      <c r="Z38" s="100">
        <v>0</v>
      </c>
      <c r="AA38" s="122">
        <f t="shared" si="9"/>
        <v>0</v>
      </c>
      <c r="AB38" s="100">
        <v>0</v>
      </c>
      <c r="AC38" s="122">
        <f t="shared" si="10"/>
        <v>0</v>
      </c>
      <c r="AD38" s="101" t="s">
        <v>30</v>
      </c>
      <c r="AE38" s="100">
        <v>7870</v>
      </c>
      <c r="AF38" s="114">
        <v>1100</v>
      </c>
      <c r="AG38" s="122">
        <v>8657000</v>
      </c>
      <c r="AH38" s="20">
        <v>865700</v>
      </c>
      <c r="AI38" s="21">
        <v>9522700</v>
      </c>
    </row>
    <row r="39" spans="1:35" ht="102" x14ac:dyDescent="0.25">
      <c r="A39" s="65">
        <v>117</v>
      </c>
      <c r="B39" s="101" t="s">
        <v>344</v>
      </c>
      <c r="C39" s="100" t="s">
        <v>434</v>
      </c>
      <c r="D39" s="101" t="s">
        <v>358</v>
      </c>
      <c r="E39" s="104" t="s">
        <v>435</v>
      </c>
      <c r="F39" s="104" t="s">
        <v>436</v>
      </c>
      <c r="G39" s="104" t="s">
        <v>437</v>
      </c>
      <c r="H39" s="12">
        <v>600</v>
      </c>
      <c r="I39" s="234">
        <f t="shared" si="0"/>
        <v>960000</v>
      </c>
      <c r="J39" s="9">
        <v>400</v>
      </c>
      <c r="K39" s="122">
        <f t="shared" si="1"/>
        <v>640000</v>
      </c>
      <c r="L39" s="100">
        <v>500</v>
      </c>
      <c r="M39" s="122">
        <f t="shared" si="2"/>
        <v>800000</v>
      </c>
      <c r="N39" s="100">
        <v>450</v>
      </c>
      <c r="O39" s="122">
        <f t="shared" si="3"/>
        <v>720000</v>
      </c>
      <c r="P39" s="55">
        <v>600</v>
      </c>
      <c r="Q39" s="140">
        <f t="shared" si="4"/>
        <v>960000</v>
      </c>
      <c r="R39" s="100">
        <v>320</v>
      </c>
      <c r="S39" s="122">
        <f t="shared" si="5"/>
        <v>512000</v>
      </c>
      <c r="T39" s="100">
        <v>200</v>
      </c>
      <c r="U39" s="122">
        <f t="shared" si="6"/>
        <v>320000</v>
      </c>
      <c r="V39" s="100">
        <v>600</v>
      </c>
      <c r="W39" s="122">
        <f t="shared" si="7"/>
        <v>960000</v>
      </c>
      <c r="X39" s="100">
        <v>400</v>
      </c>
      <c r="Y39" s="122">
        <f t="shared" si="8"/>
        <v>640000</v>
      </c>
      <c r="Z39" s="100">
        <v>0</v>
      </c>
      <c r="AA39" s="122">
        <f t="shared" si="9"/>
        <v>0</v>
      </c>
      <c r="AB39" s="100">
        <v>0</v>
      </c>
      <c r="AC39" s="122">
        <f t="shared" si="10"/>
        <v>0</v>
      </c>
      <c r="AD39" s="101" t="s">
        <v>30</v>
      </c>
      <c r="AE39" s="100">
        <v>4070</v>
      </c>
      <c r="AF39" s="114">
        <v>1600</v>
      </c>
      <c r="AG39" s="122">
        <v>6512000</v>
      </c>
      <c r="AH39" s="20">
        <v>651200</v>
      </c>
      <c r="AI39" s="21">
        <v>7163200</v>
      </c>
    </row>
    <row r="40" spans="1:35" ht="102" x14ac:dyDescent="0.25">
      <c r="A40" s="102">
        <v>118</v>
      </c>
      <c r="B40" s="101" t="s">
        <v>344</v>
      </c>
      <c r="C40" s="100" t="s">
        <v>438</v>
      </c>
      <c r="D40" s="101" t="s">
        <v>358</v>
      </c>
      <c r="E40" s="104" t="s">
        <v>439</v>
      </c>
      <c r="F40" s="104" t="s">
        <v>439</v>
      </c>
      <c r="G40" s="104" t="s">
        <v>440</v>
      </c>
      <c r="H40" s="12">
        <v>3000</v>
      </c>
      <c r="I40" s="234">
        <f t="shared" si="0"/>
        <v>2940000</v>
      </c>
      <c r="J40" s="9">
        <v>900</v>
      </c>
      <c r="K40" s="122">
        <f t="shared" si="1"/>
        <v>882000</v>
      </c>
      <c r="L40" s="100">
        <v>800</v>
      </c>
      <c r="M40" s="122">
        <f t="shared" si="2"/>
        <v>784000</v>
      </c>
      <c r="N40" s="100">
        <v>600</v>
      </c>
      <c r="O40" s="122">
        <f t="shared" si="3"/>
        <v>588000</v>
      </c>
      <c r="P40" s="55">
        <v>1300</v>
      </c>
      <c r="Q40" s="140">
        <f t="shared" si="4"/>
        <v>1274000</v>
      </c>
      <c r="R40" s="100">
        <v>440</v>
      </c>
      <c r="S40" s="122">
        <f t="shared" si="5"/>
        <v>431200</v>
      </c>
      <c r="T40" s="100">
        <v>1500</v>
      </c>
      <c r="U40" s="122">
        <f t="shared" si="6"/>
        <v>1470000</v>
      </c>
      <c r="V40" s="100">
        <v>800</v>
      </c>
      <c r="W40" s="122">
        <f t="shared" si="7"/>
        <v>784000</v>
      </c>
      <c r="X40" s="100">
        <v>400</v>
      </c>
      <c r="Y40" s="122">
        <f t="shared" si="8"/>
        <v>392000</v>
      </c>
      <c r="Z40" s="100">
        <v>0</v>
      </c>
      <c r="AA40" s="122">
        <f t="shared" si="9"/>
        <v>0</v>
      </c>
      <c r="AB40" s="100">
        <v>0</v>
      </c>
      <c r="AC40" s="122">
        <f t="shared" si="10"/>
        <v>0</v>
      </c>
      <c r="AD40" s="101" t="s">
        <v>30</v>
      </c>
      <c r="AE40" s="100">
        <v>9740</v>
      </c>
      <c r="AF40" s="114">
        <v>980</v>
      </c>
      <c r="AG40" s="122">
        <v>9545200</v>
      </c>
      <c r="AH40" s="20">
        <v>954520</v>
      </c>
      <c r="AI40" s="21">
        <v>10499720</v>
      </c>
    </row>
    <row r="41" spans="1:35" ht="76.5" x14ac:dyDescent="0.25">
      <c r="A41" s="65">
        <v>119</v>
      </c>
      <c r="B41" s="101" t="s">
        <v>344</v>
      </c>
      <c r="C41" s="100" t="s">
        <v>441</v>
      </c>
      <c r="D41" s="101" t="s">
        <v>358</v>
      </c>
      <c r="E41" s="104" t="s">
        <v>442</v>
      </c>
      <c r="F41" s="104" t="s">
        <v>392</v>
      </c>
      <c r="G41" s="104" t="s">
        <v>443</v>
      </c>
      <c r="H41" s="12">
        <v>3000</v>
      </c>
      <c r="I41" s="234">
        <f t="shared" si="0"/>
        <v>4800000</v>
      </c>
      <c r="J41" s="9">
        <v>500</v>
      </c>
      <c r="K41" s="122">
        <f t="shared" si="1"/>
        <v>800000</v>
      </c>
      <c r="L41" s="100">
        <v>1000</v>
      </c>
      <c r="M41" s="122">
        <f t="shared" si="2"/>
        <v>1600000</v>
      </c>
      <c r="N41" s="100">
        <v>600</v>
      </c>
      <c r="O41" s="122">
        <f t="shared" si="3"/>
        <v>960000</v>
      </c>
      <c r="P41" s="55">
        <v>1000</v>
      </c>
      <c r="Q41" s="140">
        <f t="shared" si="4"/>
        <v>1600000</v>
      </c>
      <c r="R41" s="100">
        <v>1100</v>
      </c>
      <c r="S41" s="122">
        <f t="shared" si="5"/>
        <v>1760000</v>
      </c>
      <c r="T41" s="100">
        <v>1500</v>
      </c>
      <c r="U41" s="122">
        <f t="shared" si="6"/>
        <v>2400000</v>
      </c>
      <c r="V41" s="100">
        <v>400</v>
      </c>
      <c r="W41" s="122">
        <f t="shared" si="7"/>
        <v>640000</v>
      </c>
      <c r="X41" s="100">
        <v>400</v>
      </c>
      <c r="Y41" s="122">
        <f t="shared" si="8"/>
        <v>640000</v>
      </c>
      <c r="Z41" s="100">
        <v>0</v>
      </c>
      <c r="AA41" s="122">
        <f t="shared" si="9"/>
        <v>0</v>
      </c>
      <c r="AB41" s="100">
        <v>0</v>
      </c>
      <c r="AC41" s="122">
        <f t="shared" si="10"/>
        <v>0</v>
      </c>
      <c r="AD41" s="101" t="s">
        <v>30</v>
      </c>
      <c r="AE41" s="100">
        <v>9500</v>
      </c>
      <c r="AF41" s="114">
        <v>1600</v>
      </c>
      <c r="AG41" s="122">
        <v>15200000</v>
      </c>
      <c r="AH41" s="20">
        <v>1520000</v>
      </c>
      <c r="AI41" s="21">
        <v>16720000</v>
      </c>
    </row>
    <row r="42" spans="1:35" ht="76.5" x14ac:dyDescent="0.25">
      <c r="A42" s="102">
        <v>120</v>
      </c>
      <c r="B42" s="101" t="s">
        <v>344</v>
      </c>
      <c r="C42" s="100" t="s">
        <v>444</v>
      </c>
      <c r="D42" s="101" t="s">
        <v>358</v>
      </c>
      <c r="E42" s="104" t="s">
        <v>442</v>
      </c>
      <c r="F42" s="104" t="s">
        <v>395</v>
      </c>
      <c r="G42" s="104" t="s">
        <v>445</v>
      </c>
      <c r="H42" s="12">
        <v>400</v>
      </c>
      <c r="I42" s="234">
        <f t="shared" si="0"/>
        <v>640000</v>
      </c>
      <c r="J42" s="9">
        <v>50</v>
      </c>
      <c r="K42" s="122">
        <f t="shared" si="1"/>
        <v>80000</v>
      </c>
      <c r="L42" s="100">
        <v>400</v>
      </c>
      <c r="M42" s="122">
        <f t="shared" si="2"/>
        <v>640000</v>
      </c>
      <c r="N42" s="100">
        <v>600</v>
      </c>
      <c r="O42" s="122">
        <f t="shared" si="3"/>
        <v>960000</v>
      </c>
      <c r="P42" s="55">
        <v>300</v>
      </c>
      <c r="Q42" s="140">
        <f t="shared" si="4"/>
        <v>480000</v>
      </c>
      <c r="R42" s="100">
        <v>520</v>
      </c>
      <c r="S42" s="122">
        <f t="shared" si="5"/>
        <v>832000</v>
      </c>
      <c r="T42" s="100">
        <v>200</v>
      </c>
      <c r="U42" s="122">
        <f t="shared" si="6"/>
        <v>320000</v>
      </c>
      <c r="V42" s="100">
        <v>400</v>
      </c>
      <c r="W42" s="122">
        <f t="shared" si="7"/>
        <v>640000</v>
      </c>
      <c r="X42" s="100">
        <v>400</v>
      </c>
      <c r="Y42" s="122">
        <f t="shared" si="8"/>
        <v>640000</v>
      </c>
      <c r="Z42" s="100">
        <v>0</v>
      </c>
      <c r="AA42" s="122">
        <f t="shared" si="9"/>
        <v>0</v>
      </c>
      <c r="AB42" s="100">
        <v>0</v>
      </c>
      <c r="AC42" s="122">
        <f t="shared" si="10"/>
        <v>0</v>
      </c>
      <c r="AD42" s="101" t="s">
        <v>30</v>
      </c>
      <c r="AE42" s="100">
        <v>3270</v>
      </c>
      <c r="AF42" s="114">
        <v>1600</v>
      </c>
      <c r="AG42" s="122">
        <v>5232000</v>
      </c>
      <c r="AH42" s="20">
        <v>523200</v>
      </c>
      <c r="AI42" s="21">
        <v>5755200</v>
      </c>
    </row>
    <row r="43" spans="1:35" ht="114.75" x14ac:dyDescent="0.25">
      <c r="A43" s="65">
        <v>121</v>
      </c>
      <c r="B43" s="101" t="s">
        <v>344</v>
      </c>
      <c r="C43" s="100" t="s">
        <v>446</v>
      </c>
      <c r="D43" s="101" t="s">
        <v>358</v>
      </c>
      <c r="E43" s="104" t="s">
        <v>447</v>
      </c>
      <c r="F43" s="104" t="s">
        <v>367</v>
      </c>
      <c r="G43" s="104" t="s">
        <v>361</v>
      </c>
      <c r="H43" s="12">
        <v>600</v>
      </c>
      <c r="I43" s="234">
        <f t="shared" si="0"/>
        <v>1500000</v>
      </c>
      <c r="J43" s="9">
        <v>300</v>
      </c>
      <c r="K43" s="122">
        <f t="shared" si="1"/>
        <v>750000</v>
      </c>
      <c r="L43" s="100">
        <v>500</v>
      </c>
      <c r="M43" s="122">
        <f t="shared" si="2"/>
        <v>1250000</v>
      </c>
      <c r="N43" s="100">
        <v>600</v>
      </c>
      <c r="O43" s="122">
        <f t="shared" si="3"/>
        <v>1500000</v>
      </c>
      <c r="P43" s="55">
        <v>700</v>
      </c>
      <c r="Q43" s="140">
        <f t="shared" si="4"/>
        <v>1750000</v>
      </c>
      <c r="R43" s="100">
        <v>200</v>
      </c>
      <c r="S43" s="122">
        <f t="shared" si="5"/>
        <v>500000</v>
      </c>
      <c r="T43" s="100">
        <v>400</v>
      </c>
      <c r="U43" s="122">
        <f t="shared" si="6"/>
        <v>1000000</v>
      </c>
      <c r="V43" s="100">
        <v>600</v>
      </c>
      <c r="W43" s="122">
        <f t="shared" si="7"/>
        <v>1500000</v>
      </c>
      <c r="X43" s="100">
        <v>400</v>
      </c>
      <c r="Y43" s="122">
        <f t="shared" si="8"/>
        <v>1000000</v>
      </c>
      <c r="Z43" s="100">
        <v>0</v>
      </c>
      <c r="AA43" s="122">
        <f t="shared" si="9"/>
        <v>0</v>
      </c>
      <c r="AB43" s="100">
        <v>0</v>
      </c>
      <c r="AC43" s="122">
        <f t="shared" si="10"/>
        <v>0</v>
      </c>
      <c r="AD43" s="101" t="s">
        <v>30</v>
      </c>
      <c r="AE43" s="100">
        <v>4300</v>
      </c>
      <c r="AF43" s="114">
        <v>2500</v>
      </c>
      <c r="AG43" s="122">
        <v>10750000</v>
      </c>
      <c r="AH43" s="20">
        <v>1075000</v>
      </c>
      <c r="AI43" s="21">
        <v>11825000</v>
      </c>
    </row>
    <row r="44" spans="1:35" ht="127.5" x14ac:dyDescent="0.25">
      <c r="A44" s="102">
        <v>122</v>
      </c>
      <c r="B44" s="101" t="s">
        <v>344</v>
      </c>
      <c r="C44" s="100" t="s">
        <v>448</v>
      </c>
      <c r="D44" s="101" t="s">
        <v>358</v>
      </c>
      <c r="E44" s="104" t="s">
        <v>449</v>
      </c>
      <c r="F44" s="104" t="s">
        <v>450</v>
      </c>
      <c r="G44" s="104" t="s">
        <v>371</v>
      </c>
      <c r="H44" s="12">
        <v>1000</v>
      </c>
      <c r="I44" s="234">
        <f t="shared" si="0"/>
        <v>1600000</v>
      </c>
      <c r="J44" s="9">
        <v>150</v>
      </c>
      <c r="K44" s="122">
        <f t="shared" si="1"/>
        <v>240000</v>
      </c>
      <c r="L44" s="100">
        <v>400</v>
      </c>
      <c r="M44" s="122">
        <f t="shared" si="2"/>
        <v>640000</v>
      </c>
      <c r="N44" s="100">
        <v>600</v>
      </c>
      <c r="O44" s="122">
        <f t="shared" si="3"/>
        <v>960000</v>
      </c>
      <c r="P44" s="55">
        <v>700</v>
      </c>
      <c r="Q44" s="140">
        <f t="shared" si="4"/>
        <v>1120000</v>
      </c>
      <c r="R44" s="100">
        <v>160</v>
      </c>
      <c r="S44" s="122">
        <f t="shared" si="5"/>
        <v>256000</v>
      </c>
      <c r="T44" s="100">
        <v>100</v>
      </c>
      <c r="U44" s="122">
        <f t="shared" si="6"/>
        <v>160000</v>
      </c>
      <c r="V44" s="100">
        <v>600</v>
      </c>
      <c r="W44" s="122">
        <f t="shared" si="7"/>
        <v>960000</v>
      </c>
      <c r="X44" s="100">
        <v>300</v>
      </c>
      <c r="Y44" s="122">
        <f t="shared" si="8"/>
        <v>480000</v>
      </c>
      <c r="Z44" s="100">
        <v>0</v>
      </c>
      <c r="AA44" s="122">
        <f t="shared" si="9"/>
        <v>0</v>
      </c>
      <c r="AB44" s="100">
        <v>0</v>
      </c>
      <c r="AC44" s="122">
        <f t="shared" si="10"/>
        <v>0</v>
      </c>
      <c r="AD44" s="101" t="s">
        <v>30</v>
      </c>
      <c r="AE44" s="100">
        <v>4010</v>
      </c>
      <c r="AF44" s="114">
        <v>1600</v>
      </c>
      <c r="AG44" s="122">
        <v>6416000</v>
      </c>
      <c r="AH44" s="20">
        <v>641600</v>
      </c>
      <c r="AI44" s="21">
        <v>7057600</v>
      </c>
    </row>
    <row r="45" spans="1:35" ht="127.5" x14ac:dyDescent="0.25">
      <c r="A45" s="65">
        <v>123</v>
      </c>
      <c r="B45" s="101" t="s">
        <v>344</v>
      </c>
      <c r="C45" s="100" t="s">
        <v>451</v>
      </c>
      <c r="D45" s="101" t="s">
        <v>358</v>
      </c>
      <c r="E45" s="104" t="s">
        <v>449</v>
      </c>
      <c r="F45" s="104" t="s">
        <v>452</v>
      </c>
      <c r="G45" s="104" t="s">
        <v>361</v>
      </c>
      <c r="H45" s="12">
        <v>1000</v>
      </c>
      <c r="I45" s="234">
        <f t="shared" si="0"/>
        <v>1600000</v>
      </c>
      <c r="J45" s="9">
        <v>350</v>
      </c>
      <c r="K45" s="122">
        <f t="shared" si="1"/>
        <v>560000</v>
      </c>
      <c r="L45" s="100">
        <v>400</v>
      </c>
      <c r="M45" s="122">
        <f t="shared" si="2"/>
        <v>640000</v>
      </c>
      <c r="N45" s="100">
        <v>600</v>
      </c>
      <c r="O45" s="122">
        <f t="shared" si="3"/>
        <v>960000</v>
      </c>
      <c r="P45" s="55">
        <v>700</v>
      </c>
      <c r="Q45" s="140">
        <f t="shared" si="4"/>
        <v>1120000</v>
      </c>
      <c r="R45" s="100">
        <v>160</v>
      </c>
      <c r="S45" s="122">
        <f t="shared" si="5"/>
        <v>256000</v>
      </c>
      <c r="T45" s="100">
        <v>200</v>
      </c>
      <c r="U45" s="122">
        <f t="shared" si="6"/>
        <v>320000</v>
      </c>
      <c r="V45" s="100">
        <v>600</v>
      </c>
      <c r="W45" s="122">
        <f t="shared" si="7"/>
        <v>960000</v>
      </c>
      <c r="X45" s="100">
        <v>300</v>
      </c>
      <c r="Y45" s="122">
        <f t="shared" si="8"/>
        <v>480000</v>
      </c>
      <c r="Z45" s="100">
        <v>0</v>
      </c>
      <c r="AA45" s="122">
        <f t="shared" si="9"/>
        <v>0</v>
      </c>
      <c r="AB45" s="100">
        <v>0</v>
      </c>
      <c r="AC45" s="122">
        <f t="shared" si="10"/>
        <v>0</v>
      </c>
      <c r="AD45" s="101" t="s">
        <v>30</v>
      </c>
      <c r="AE45" s="100">
        <v>4310</v>
      </c>
      <c r="AF45" s="114">
        <v>1600</v>
      </c>
      <c r="AG45" s="122">
        <v>6896000</v>
      </c>
      <c r="AH45" s="20">
        <v>689600</v>
      </c>
      <c r="AI45" s="21">
        <v>7585600</v>
      </c>
    </row>
    <row r="46" spans="1:35" ht="153" x14ac:dyDescent="0.25">
      <c r="A46" s="102">
        <v>124</v>
      </c>
      <c r="B46" s="101" t="s">
        <v>344</v>
      </c>
      <c r="C46" s="100" t="s">
        <v>453</v>
      </c>
      <c r="D46" s="101" t="s">
        <v>358</v>
      </c>
      <c r="E46" s="104" t="s">
        <v>454</v>
      </c>
      <c r="F46" s="104" t="s">
        <v>455</v>
      </c>
      <c r="G46" s="104" t="s">
        <v>361</v>
      </c>
      <c r="H46" s="12">
        <v>600</v>
      </c>
      <c r="I46" s="234">
        <f t="shared" si="0"/>
        <v>960000</v>
      </c>
      <c r="J46" s="9">
        <v>250</v>
      </c>
      <c r="K46" s="122">
        <f t="shared" si="1"/>
        <v>400000</v>
      </c>
      <c r="L46" s="100">
        <v>400</v>
      </c>
      <c r="M46" s="122">
        <f t="shared" si="2"/>
        <v>640000</v>
      </c>
      <c r="N46" s="100">
        <v>600</v>
      </c>
      <c r="O46" s="122">
        <f t="shared" si="3"/>
        <v>960000</v>
      </c>
      <c r="P46" s="55">
        <v>700</v>
      </c>
      <c r="Q46" s="140">
        <f t="shared" si="4"/>
        <v>1120000</v>
      </c>
      <c r="R46" s="100">
        <v>160</v>
      </c>
      <c r="S46" s="122">
        <f t="shared" si="5"/>
        <v>256000</v>
      </c>
      <c r="T46" s="100">
        <v>200</v>
      </c>
      <c r="U46" s="122">
        <f t="shared" si="6"/>
        <v>320000</v>
      </c>
      <c r="V46" s="100">
        <v>450</v>
      </c>
      <c r="W46" s="122">
        <f t="shared" si="7"/>
        <v>720000</v>
      </c>
      <c r="X46" s="100">
        <v>300</v>
      </c>
      <c r="Y46" s="122">
        <f t="shared" si="8"/>
        <v>480000</v>
      </c>
      <c r="Z46" s="100">
        <v>0</v>
      </c>
      <c r="AA46" s="122">
        <f t="shared" si="9"/>
        <v>0</v>
      </c>
      <c r="AB46" s="100">
        <v>0</v>
      </c>
      <c r="AC46" s="122">
        <f t="shared" si="10"/>
        <v>0</v>
      </c>
      <c r="AD46" s="101" t="s">
        <v>30</v>
      </c>
      <c r="AE46" s="100">
        <v>3660</v>
      </c>
      <c r="AF46" s="114">
        <v>1600</v>
      </c>
      <c r="AG46" s="122">
        <v>5856000</v>
      </c>
      <c r="AH46" s="20">
        <v>585600</v>
      </c>
      <c r="AI46" s="21">
        <v>6441600</v>
      </c>
    </row>
    <row r="47" spans="1:35" ht="51" x14ac:dyDescent="0.25">
      <c r="A47" s="65">
        <v>125</v>
      </c>
      <c r="B47" s="101" t="s">
        <v>344</v>
      </c>
      <c r="C47" s="100" t="s">
        <v>456</v>
      </c>
      <c r="D47" s="101" t="s">
        <v>358</v>
      </c>
      <c r="E47" s="104" t="s">
        <v>457</v>
      </c>
      <c r="F47" s="104" t="s">
        <v>458</v>
      </c>
      <c r="G47" s="104" t="s">
        <v>459</v>
      </c>
      <c r="H47" s="12">
        <v>1000</v>
      </c>
      <c r="I47" s="234">
        <f t="shared" si="0"/>
        <v>850000</v>
      </c>
      <c r="J47" s="9">
        <v>60</v>
      </c>
      <c r="K47" s="122">
        <f t="shared" si="1"/>
        <v>51000</v>
      </c>
      <c r="L47" s="100">
        <v>400</v>
      </c>
      <c r="M47" s="122">
        <f t="shared" si="2"/>
        <v>340000</v>
      </c>
      <c r="N47" s="100">
        <v>600</v>
      </c>
      <c r="O47" s="122">
        <f t="shared" si="3"/>
        <v>510000</v>
      </c>
      <c r="P47" s="55">
        <v>1300</v>
      </c>
      <c r="Q47" s="140">
        <f t="shared" si="4"/>
        <v>1105000</v>
      </c>
      <c r="R47" s="100">
        <v>320</v>
      </c>
      <c r="S47" s="122">
        <f t="shared" si="5"/>
        <v>272000</v>
      </c>
      <c r="T47" s="100">
        <v>1500</v>
      </c>
      <c r="U47" s="122">
        <f t="shared" si="6"/>
        <v>1275000</v>
      </c>
      <c r="V47" s="100">
        <v>600</v>
      </c>
      <c r="W47" s="122">
        <f t="shared" si="7"/>
        <v>510000</v>
      </c>
      <c r="X47" s="100">
        <v>280</v>
      </c>
      <c r="Y47" s="122">
        <f t="shared" si="8"/>
        <v>238000</v>
      </c>
      <c r="Z47" s="100">
        <v>0</v>
      </c>
      <c r="AA47" s="122">
        <f t="shared" si="9"/>
        <v>0</v>
      </c>
      <c r="AB47" s="100">
        <v>0</v>
      </c>
      <c r="AC47" s="122">
        <f t="shared" si="10"/>
        <v>0</v>
      </c>
      <c r="AD47" s="101" t="s">
        <v>30</v>
      </c>
      <c r="AE47" s="100">
        <v>6060</v>
      </c>
      <c r="AF47" s="114">
        <v>850</v>
      </c>
      <c r="AG47" s="122">
        <v>5151000</v>
      </c>
      <c r="AH47" s="20">
        <v>515100</v>
      </c>
      <c r="AI47" s="21">
        <v>5666100</v>
      </c>
    </row>
    <row r="48" spans="1:35" ht="140.25" x14ac:dyDescent="0.25">
      <c r="A48" s="102">
        <v>126</v>
      </c>
      <c r="B48" s="101" t="s">
        <v>344</v>
      </c>
      <c r="C48" s="100" t="s">
        <v>460</v>
      </c>
      <c r="D48" s="101" t="s">
        <v>358</v>
      </c>
      <c r="E48" s="104" t="s">
        <v>461</v>
      </c>
      <c r="F48" s="104" t="s">
        <v>462</v>
      </c>
      <c r="G48" s="104" t="s">
        <v>463</v>
      </c>
      <c r="H48" s="12">
        <v>1000</v>
      </c>
      <c r="I48" s="234">
        <f t="shared" si="0"/>
        <v>900000</v>
      </c>
      <c r="J48" s="9">
        <v>300</v>
      </c>
      <c r="K48" s="122">
        <f t="shared" si="1"/>
        <v>270000</v>
      </c>
      <c r="L48" s="100">
        <v>200</v>
      </c>
      <c r="M48" s="122">
        <f t="shared" si="2"/>
        <v>180000</v>
      </c>
      <c r="N48" s="100">
        <v>600</v>
      </c>
      <c r="O48" s="122">
        <f t="shared" si="3"/>
        <v>540000</v>
      </c>
      <c r="P48" s="55">
        <v>200</v>
      </c>
      <c r="Q48" s="140">
        <f t="shared" si="4"/>
        <v>180000</v>
      </c>
      <c r="R48" s="100">
        <v>160</v>
      </c>
      <c r="S48" s="122">
        <f t="shared" si="5"/>
        <v>144000</v>
      </c>
      <c r="T48" s="100">
        <v>200</v>
      </c>
      <c r="U48" s="122">
        <f t="shared" si="6"/>
        <v>180000</v>
      </c>
      <c r="V48" s="100">
        <v>600</v>
      </c>
      <c r="W48" s="122">
        <f t="shared" si="7"/>
        <v>540000</v>
      </c>
      <c r="X48" s="100">
        <v>300</v>
      </c>
      <c r="Y48" s="122">
        <f t="shared" si="8"/>
        <v>270000</v>
      </c>
      <c r="Z48" s="100">
        <v>0</v>
      </c>
      <c r="AA48" s="122">
        <f t="shared" si="9"/>
        <v>0</v>
      </c>
      <c r="AB48" s="100">
        <v>0</v>
      </c>
      <c r="AC48" s="122">
        <f t="shared" si="10"/>
        <v>0</v>
      </c>
      <c r="AD48" s="101" t="s">
        <v>30</v>
      </c>
      <c r="AE48" s="100">
        <v>3560</v>
      </c>
      <c r="AF48" s="114">
        <v>900</v>
      </c>
      <c r="AG48" s="122">
        <v>3204000</v>
      </c>
      <c r="AH48" s="20">
        <v>320400</v>
      </c>
      <c r="AI48" s="21">
        <v>3524400</v>
      </c>
    </row>
    <row r="49" spans="1:35" ht="89.25" x14ac:dyDescent="0.25">
      <c r="A49" s="65">
        <v>127</v>
      </c>
      <c r="B49" s="101" t="s">
        <v>344</v>
      </c>
      <c r="C49" s="100" t="s">
        <v>464</v>
      </c>
      <c r="D49" s="101" t="s">
        <v>358</v>
      </c>
      <c r="E49" s="104" t="s">
        <v>465</v>
      </c>
      <c r="F49" s="104" t="s">
        <v>466</v>
      </c>
      <c r="G49" s="104" t="s">
        <v>361</v>
      </c>
      <c r="H49" s="12">
        <v>400</v>
      </c>
      <c r="I49" s="234">
        <f t="shared" si="0"/>
        <v>440000</v>
      </c>
      <c r="J49" s="9">
        <v>200</v>
      </c>
      <c r="K49" s="122">
        <f t="shared" si="1"/>
        <v>220000</v>
      </c>
      <c r="L49" s="100">
        <v>500</v>
      </c>
      <c r="M49" s="122">
        <f t="shared" si="2"/>
        <v>550000</v>
      </c>
      <c r="N49" s="100">
        <v>300</v>
      </c>
      <c r="O49" s="122">
        <f t="shared" si="3"/>
        <v>330000</v>
      </c>
      <c r="P49" s="55">
        <v>800</v>
      </c>
      <c r="Q49" s="140">
        <f t="shared" si="4"/>
        <v>880000</v>
      </c>
      <c r="R49" s="100">
        <v>120</v>
      </c>
      <c r="S49" s="122">
        <f t="shared" si="5"/>
        <v>132000</v>
      </c>
      <c r="T49" s="100">
        <v>200</v>
      </c>
      <c r="U49" s="122">
        <f t="shared" si="6"/>
        <v>220000</v>
      </c>
      <c r="V49" s="100">
        <v>450</v>
      </c>
      <c r="W49" s="122">
        <f t="shared" si="7"/>
        <v>495000</v>
      </c>
      <c r="X49" s="100">
        <v>280</v>
      </c>
      <c r="Y49" s="122">
        <f t="shared" si="8"/>
        <v>308000</v>
      </c>
      <c r="Z49" s="100">
        <v>0</v>
      </c>
      <c r="AA49" s="122">
        <f t="shared" si="9"/>
        <v>0</v>
      </c>
      <c r="AB49" s="100">
        <v>0</v>
      </c>
      <c r="AC49" s="122">
        <f t="shared" si="10"/>
        <v>0</v>
      </c>
      <c r="AD49" s="101" t="s">
        <v>30</v>
      </c>
      <c r="AE49" s="100">
        <v>3250</v>
      </c>
      <c r="AF49" s="114">
        <v>1100</v>
      </c>
      <c r="AG49" s="122">
        <v>3575000</v>
      </c>
      <c r="AH49" s="20">
        <v>357500</v>
      </c>
      <c r="AI49" s="21">
        <v>3932500</v>
      </c>
    </row>
    <row r="50" spans="1:35" ht="178.5" x14ac:dyDescent="0.25">
      <c r="A50" s="102">
        <v>128</v>
      </c>
      <c r="B50" s="101" t="s">
        <v>344</v>
      </c>
      <c r="C50" s="100" t="s">
        <v>467</v>
      </c>
      <c r="D50" s="101" t="s">
        <v>358</v>
      </c>
      <c r="E50" s="104" t="s">
        <v>468</v>
      </c>
      <c r="F50" s="104" t="s">
        <v>469</v>
      </c>
      <c r="G50" s="104" t="s">
        <v>470</v>
      </c>
      <c r="H50" s="12">
        <v>600</v>
      </c>
      <c r="I50" s="234">
        <f t="shared" si="0"/>
        <v>2700000</v>
      </c>
      <c r="J50" s="9">
        <v>150</v>
      </c>
      <c r="K50" s="122">
        <f t="shared" si="1"/>
        <v>675000</v>
      </c>
      <c r="L50" s="100">
        <v>300</v>
      </c>
      <c r="M50" s="122">
        <f t="shared" si="2"/>
        <v>1350000</v>
      </c>
      <c r="N50" s="100">
        <v>600</v>
      </c>
      <c r="O50" s="122">
        <f t="shared" si="3"/>
        <v>2700000</v>
      </c>
      <c r="P50" s="55">
        <v>800</v>
      </c>
      <c r="Q50" s="140">
        <f t="shared" si="4"/>
        <v>3600000</v>
      </c>
      <c r="R50" s="100">
        <v>200</v>
      </c>
      <c r="S50" s="122">
        <f t="shared" si="5"/>
        <v>900000</v>
      </c>
      <c r="T50" s="100">
        <v>200</v>
      </c>
      <c r="U50" s="122">
        <f t="shared" si="6"/>
        <v>900000</v>
      </c>
      <c r="V50" s="100">
        <v>480</v>
      </c>
      <c r="W50" s="122">
        <f t="shared" si="7"/>
        <v>2160000</v>
      </c>
      <c r="X50" s="100">
        <v>360</v>
      </c>
      <c r="Y50" s="122">
        <f t="shared" si="8"/>
        <v>1620000</v>
      </c>
      <c r="Z50" s="100">
        <v>0</v>
      </c>
      <c r="AA50" s="122">
        <f t="shared" si="9"/>
        <v>0</v>
      </c>
      <c r="AB50" s="100">
        <v>0</v>
      </c>
      <c r="AC50" s="122">
        <f t="shared" si="10"/>
        <v>0</v>
      </c>
      <c r="AD50" s="101" t="s">
        <v>30</v>
      </c>
      <c r="AE50" s="100">
        <v>3690</v>
      </c>
      <c r="AF50" s="114">
        <v>4500</v>
      </c>
      <c r="AG50" s="122">
        <v>16605000</v>
      </c>
      <c r="AH50" s="20">
        <v>1660500</v>
      </c>
      <c r="AI50" s="21">
        <v>18265500</v>
      </c>
    </row>
    <row r="51" spans="1:35" ht="165.75" x14ac:dyDescent="0.25">
      <c r="A51" s="65">
        <v>129</v>
      </c>
      <c r="B51" s="101" t="s">
        <v>344</v>
      </c>
      <c r="C51" s="100" t="s">
        <v>471</v>
      </c>
      <c r="D51" s="101" t="s">
        <v>358</v>
      </c>
      <c r="E51" s="104" t="s">
        <v>472</v>
      </c>
      <c r="F51" s="104" t="s">
        <v>473</v>
      </c>
      <c r="G51" s="104" t="s">
        <v>470</v>
      </c>
      <c r="H51" s="12">
        <v>600</v>
      </c>
      <c r="I51" s="234">
        <f t="shared" si="0"/>
        <v>2700000</v>
      </c>
      <c r="J51" s="9">
        <v>250</v>
      </c>
      <c r="K51" s="122">
        <f t="shared" si="1"/>
        <v>1125000</v>
      </c>
      <c r="L51" s="100">
        <v>300</v>
      </c>
      <c r="M51" s="122">
        <f t="shared" si="2"/>
        <v>1350000</v>
      </c>
      <c r="N51" s="100">
        <v>600</v>
      </c>
      <c r="O51" s="122">
        <f t="shared" si="3"/>
        <v>2700000</v>
      </c>
      <c r="P51" s="55">
        <v>800</v>
      </c>
      <c r="Q51" s="140">
        <f t="shared" si="4"/>
        <v>3600000</v>
      </c>
      <c r="R51" s="100">
        <v>200</v>
      </c>
      <c r="S51" s="122">
        <f t="shared" si="5"/>
        <v>900000</v>
      </c>
      <c r="T51" s="100">
        <v>200</v>
      </c>
      <c r="U51" s="122">
        <f t="shared" si="6"/>
        <v>900000</v>
      </c>
      <c r="V51" s="100">
        <v>480</v>
      </c>
      <c r="W51" s="122">
        <f t="shared" si="7"/>
        <v>2160000</v>
      </c>
      <c r="X51" s="100">
        <v>360</v>
      </c>
      <c r="Y51" s="122">
        <f t="shared" si="8"/>
        <v>1620000</v>
      </c>
      <c r="Z51" s="100">
        <v>0</v>
      </c>
      <c r="AA51" s="122">
        <f t="shared" si="9"/>
        <v>0</v>
      </c>
      <c r="AB51" s="100">
        <v>0</v>
      </c>
      <c r="AC51" s="122">
        <f t="shared" si="10"/>
        <v>0</v>
      </c>
      <c r="AD51" s="101" t="s">
        <v>30</v>
      </c>
      <c r="AE51" s="100">
        <v>3790</v>
      </c>
      <c r="AF51" s="114">
        <v>4500</v>
      </c>
      <c r="AG51" s="122">
        <v>17055000</v>
      </c>
      <c r="AH51" s="20">
        <v>1705500</v>
      </c>
      <c r="AI51" s="21">
        <v>18760500</v>
      </c>
    </row>
    <row r="52" spans="1:35" ht="127.5" x14ac:dyDescent="0.25">
      <c r="A52" s="102">
        <v>130</v>
      </c>
      <c r="B52" s="101" t="s">
        <v>344</v>
      </c>
      <c r="C52" s="100" t="s">
        <v>474</v>
      </c>
      <c r="D52" s="53" t="s">
        <v>358</v>
      </c>
      <c r="E52" s="104" t="s">
        <v>475</v>
      </c>
      <c r="F52" s="104" t="s">
        <v>476</v>
      </c>
      <c r="G52" s="104" t="s">
        <v>470</v>
      </c>
      <c r="H52" s="12">
        <v>1000</v>
      </c>
      <c r="I52" s="234">
        <f t="shared" si="0"/>
        <v>4500000</v>
      </c>
      <c r="J52" s="9">
        <v>300</v>
      </c>
      <c r="K52" s="122">
        <f t="shared" si="1"/>
        <v>1350000</v>
      </c>
      <c r="L52" s="100">
        <v>300</v>
      </c>
      <c r="M52" s="122">
        <f t="shared" si="2"/>
        <v>1350000</v>
      </c>
      <c r="N52" s="100">
        <v>600</v>
      </c>
      <c r="O52" s="122">
        <f t="shared" si="3"/>
        <v>2700000</v>
      </c>
      <c r="P52" s="55">
        <v>1000</v>
      </c>
      <c r="Q52" s="140">
        <f t="shared" si="4"/>
        <v>4500000</v>
      </c>
      <c r="R52" s="100">
        <v>120</v>
      </c>
      <c r="S52" s="122">
        <f t="shared" si="5"/>
        <v>540000</v>
      </c>
      <c r="T52" s="100">
        <v>200</v>
      </c>
      <c r="U52" s="122">
        <f t="shared" si="6"/>
        <v>900000</v>
      </c>
      <c r="V52" s="100">
        <v>480</v>
      </c>
      <c r="W52" s="122">
        <f t="shared" si="7"/>
        <v>2160000</v>
      </c>
      <c r="X52" s="100">
        <v>300</v>
      </c>
      <c r="Y52" s="122">
        <f t="shared" si="8"/>
        <v>1350000</v>
      </c>
      <c r="Z52" s="100">
        <v>0</v>
      </c>
      <c r="AA52" s="122">
        <f t="shared" si="9"/>
        <v>0</v>
      </c>
      <c r="AB52" s="100">
        <v>0</v>
      </c>
      <c r="AC52" s="122">
        <f t="shared" si="10"/>
        <v>0</v>
      </c>
      <c r="AD52" s="101" t="s">
        <v>30</v>
      </c>
      <c r="AE52" s="100">
        <v>4300</v>
      </c>
      <c r="AF52" s="114">
        <v>4500</v>
      </c>
      <c r="AG52" s="122">
        <v>19350000</v>
      </c>
      <c r="AH52" s="20">
        <v>1935000</v>
      </c>
      <c r="AI52" s="21">
        <v>21285000</v>
      </c>
    </row>
    <row r="53" spans="1:35" ht="63.75" x14ac:dyDescent="0.25">
      <c r="A53" s="65">
        <v>131</v>
      </c>
      <c r="B53" s="101" t="s">
        <v>344</v>
      </c>
      <c r="C53" s="100" t="s">
        <v>477</v>
      </c>
      <c r="D53" s="101" t="s">
        <v>358</v>
      </c>
      <c r="E53" s="104" t="s">
        <v>478</v>
      </c>
      <c r="F53" s="104" t="s">
        <v>479</v>
      </c>
      <c r="G53" s="104" t="s">
        <v>480</v>
      </c>
      <c r="H53" s="108">
        <v>1000</v>
      </c>
      <c r="I53" s="234">
        <f t="shared" si="0"/>
        <v>1500000</v>
      </c>
      <c r="J53" s="100">
        <v>50</v>
      </c>
      <c r="K53" s="122">
        <f t="shared" si="1"/>
        <v>75000</v>
      </c>
      <c r="L53" s="100">
        <v>300</v>
      </c>
      <c r="M53" s="122">
        <f t="shared" si="2"/>
        <v>450000</v>
      </c>
      <c r="N53" s="100">
        <v>600</v>
      </c>
      <c r="O53" s="122">
        <f t="shared" si="3"/>
        <v>900000</v>
      </c>
      <c r="P53" s="55">
        <v>800</v>
      </c>
      <c r="Q53" s="140">
        <f t="shared" si="4"/>
        <v>1200000</v>
      </c>
      <c r="R53" s="100">
        <v>120</v>
      </c>
      <c r="S53" s="122">
        <f t="shared" si="5"/>
        <v>180000</v>
      </c>
      <c r="T53" s="100">
        <v>200</v>
      </c>
      <c r="U53" s="122">
        <f t="shared" si="6"/>
        <v>300000</v>
      </c>
      <c r="V53" s="100">
        <v>120</v>
      </c>
      <c r="W53" s="122">
        <f t="shared" si="7"/>
        <v>180000</v>
      </c>
      <c r="X53" s="100">
        <v>280</v>
      </c>
      <c r="Y53" s="122">
        <f t="shared" si="8"/>
        <v>420000</v>
      </c>
      <c r="Z53" s="100">
        <v>0</v>
      </c>
      <c r="AA53" s="122">
        <f t="shared" si="9"/>
        <v>0</v>
      </c>
      <c r="AB53" s="100">
        <v>0</v>
      </c>
      <c r="AC53" s="122">
        <f t="shared" si="10"/>
        <v>0</v>
      </c>
      <c r="AD53" s="101" t="s">
        <v>30</v>
      </c>
      <c r="AE53" s="100">
        <v>3470</v>
      </c>
      <c r="AF53" s="114">
        <v>1500</v>
      </c>
      <c r="AG53" s="122">
        <v>5205000</v>
      </c>
      <c r="AH53" s="20">
        <v>520500</v>
      </c>
      <c r="AI53" s="21">
        <v>5725500</v>
      </c>
    </row>
    <row r="54" spans="1:35" ht="76.5" x14ac:dyDescent="0.25">
      <c r="A54" s="102">
        <v>132</v>
      </c>
      <c r="B54" s="101" t="s">
        <v>344</v>
      </c>
      <c r="C54" s="100" t="s">
        <v>481</v>
      </c>
      <c r="D54" s="101" t="s">
        <v>358</v>
      </c>
      <c r="E54" s="104" t="s">
        <v>482</v>
      </c>
      <c r="F54" s="104" t="s">
        <v>479</v>
      </c>
      <c r="G54" s="104" t="s">
        <v>483</v>
      </c>
      <c r="H54" s="108">
        <v>1000</v>
      </c>
      <c r="I54" s="234">
        <f t="shared" si="0"/>
        <v>1500000</v>
      </c>
      <c r="J54" s="100">
        <v>50</v>
      </c>
      <c r="K54" s="122">
        <f t="shared" si="1"/>
        <v>75000</v>
      </c>
      <c r="L54" s="100">
        <v>300</v>
      </c>
      <c r="M54" s="122">
        <f t="shared" si="2"/>
        <v>450000</v>
      </c>
      <c r="N54" s="100">
        <v>600</v>
      </c>
      <c r="O54" s="122">
        <f t="shared" si="3"/>
        <v>900000</v>
      </c>
      <c r="P54" s="55">
        <v>800</v>
      </c>
      <c r="Q54" s="140">
        <f t="shared" si="4"/>
        <v>1200000</v>
      </c>
      <c r="R54" s="100">
        <v>160</v>
      </c>
      <c r="S54" s="122">
        <f t="shared" si="5"/>
        <v>240000</v>
      </c>
      <c r="T54" s="100">
        <v>200</v>
      </c>
      <c r="U54" s="122">
        <f t="shared" si="6"/>
        <v>300000</v>
      </c>
      <c r="V54" s="100">
        <v>120</v>
      </c>
      <c r="W54" s="122">
        <f t="shared" si="7"/>
        <v>180000</v>
      </c>
      <c r="X54" s="100">
        <v>280</v>
      </c>
      <c r="Y54" s="122">
        <f t="shared" si="8"/>
        <v>420000</v>
      </c>
      <c r="Z54" s="100">
        <v>0</v>
      </c>
      <c r="AA54" s="122">
        <f t="shared" si="9"/>
        <v>0</v>
      </c>
      <c r="AB54" s="100">
        <v>0</v>
      </c>
      <c r="AC54" s="122">
        <f t="shared" si="10"/>
        <v>0</v>
      </c>
      <c r="AD54" s="101" t="s">
        <v>30</v>
      </c>
      <c r="AE54" s="100">
        <v>3510</v>
      </c>
      <c r="AF54" s="114">
        <v>1500</v>
      </c>
      <c r="AG54" s="122">
        <v>5265000</v>
      </c>
      <c r="AH54" s="20">
        <v>526500</v>
      </c>
      <c r="AI54" s="21">
        <v>5791500</v>
      </c>
    </row>
    <row r="55" spans="1:35" ht="63.75" x14ac:dyDescent="0.25">
      <c r="A55" s="65">
        <v>133</v>
      </c>
      <c r="B55" s="101" t="s">
        <v>344</v>
      </c>
      <c r="C55" s="100" t="s">
        <v>484</v>
      </c>
      <c r="D55" s="101" t="s">
        <v>358</v>
      </c>
      <c r="E55" s="104" t="s">
        <v>485</v>
      </c>
      <c r="F55" s="104" t="s">
        <v>486</v>
      </c>
      <c r="G55" s="25" t="s">
        <v>487</v>
      </c>
      <c r="H55" s="13">
        <v>400</v>
      </c>
      <c r="I55" s="234">
        <f t="shared" si="0"/>
        <v>1040000</v>
      </c>
      <c r="J55" s="100">
        <v>100</v>
      </c>
      <c r="K55" s="122">
        <f t="shared" si="1"/>
        <v>260000</v>
      </c>
      <c r="L55" s="100">
        <v>400</v>
      </c>
      <c r="M55" s="122">
        <f t="shared" si="2"/>
        <v>1040000</v>
      </c>
      <c r="N55" s="100">
        <v>600</v>
      </c>
      <c r="O55" s="122">
        <f t="shared" si="3"/>
        <v>1560000</v>
      </c>
      <c r="P55" s="55">
        <v>800</v>
      </c>
      <c r="Q55" s="140">
        <f t="shared" si="4"/>
        <v>2080000</v>
      </c>
      <c r="R55" s="100">
        <v>120</v>
      </c>
      <c r="S55" s="122">
        <f t="shared" si="5"/>
        <v>312000</v>
      </c>
      <c r="T55" s="100">
        <v>200</v>
      </c>
      <c r="U55" s="122">
        <f t="shared" si="6"/>
        <v>520000</v>
      </c>
      <c r="V55" s="100">
        <v>120</v>
      </c>
      <c r="W55" s="122">
        <f t="shared" si="7"/>
        <v>312000</v>
      </c>
      <c r="X55" s="100">
        <v>280</v>
      </c>
      <c r="Y55" s="122">
        <f t="shared" si="8"/>
        <v>728000</v>
      </c>
      <c r="Z55" s="100">
        <v>0</v>
      </c>
      <c r="AA55" s="122">
        <f t="shared" si="9"/>
        <v>0</v>
      </c>
      <c r="AB55" s="100">
        <v>0</v>
      </c>
      <c r="AC55" s="122">
        <f t="shared" si="10"/>
        <v>0</v>
      </c>
      <c r="AD55" s="101" t="s">
        <v>30</v>
      </c>
      <c r="AE55" s="100">
        <v>3020</v>
      </c>
      <c r="AF55" s="114">
        <v>2600</v>
      </c>
      <c r="AG55" s="122">
        <v>7852000</v>
      </c>
      <c r="AH55" s="20">
        <v>785200</v>
      </c>
      <c r="AI55" s="21">
        <v>8637200</v>
      </c>
    </row>
    <row r="56" spans="1:35" ht="76.5" x14ac:dyDescent="0.25">
      <c r="A56" s="102">
        <v>134</v>
      </c>
      <c r="B56" s="101" t="s">
        <v>344</v>
      </c>
      <c r="C56" s="100" t="s">
        <v>488</v>
      </c>
      <c r="D56" s="101" t="s">
        <v>358</v>
      </c>
      <c r="E56" s="104" t="s">
        <v>489</v>
      </c>
      <c r="F56" s="104" t="s">
        <v>490</v>
      </c>
      <c r="G56" s="25" t="s">
        <v>491</v>
      </c>
      <c r="H56" s="13">
        <v>400</v>
      </c>
      <c r="I56" s="234">
        <f t="shared" si="0"/>
        <v>1040000</v>
      </c>
      <c r="J56" s="100">
        <v>100</v>
      </c>
      <c r="K56" s="122">
        <f t="shared" si="1"/>
        <v>260000</v>
      </c>
      <c r="L56" s="100">
        <v>400</v>
      </c>
      <c r="M56" s="122">
        <f t="shared" si="2"/>
        <v>1040000</v>
      </c>
      <c r="N56" s="100">
        <v>600</v>
      </c>
      <c r="O56" s="122">
        <f t="shared" si="3"/>
        <v>1560000</v>
      </c>
      <c r="P56" s="55">
        <v>800</v>
      </c>
      <c r="Q56" s="140">
        <f t="shared" si="4"/>
        <v>2080000</v>
      </c>
      <c r="R56" s="100">
        <v>130</v>
      </c>
      <c r="S56" s="122">
        <f t="shared" si="5"/>
        <v>338000</v>
      </c>
      <c r="T56" s="100">
        <v>200</v>
      </c>
      <c r="U56" s="122">
        <f t="shared" si="6"/>
        <v>520000</v>
      </c>
      <c r="V56" s="100">
        <v>120</v>
      </c>
      <c r="W56" s="122">
        <f t="shared" si="7"/>
        <v>312000</v>
      </c>
      <c r="X56" s="100">
        <v>280</v>
      </c>
      <c r="Y56" s="122">
        <f t="shared" si="8"/>
        <v>728000</v>
      </c>
      <c r="Z56" s="100">
        <v>0</v>
      </c>
      <c r="AA56" s="122">
        <f t="shared" si="9"/>
        <v>0</v>
      </c>
      <c r="AB56" s="100">
        <v>0</v>
      </c>
      <c r="AC56" s="122">
        <f t="shared" si="10"/>
        <v>0</v>
      </c>
      <c r="AD56" s="101" t="s">
        <v>30</v>
      </c>
      <c r="AE56" s="100">
        <v>3030</v>
      </c>
      <c r="AF56" s="114">
        <v>2600</v>
      </c>
      <c r="AG56" s="122">
        <v>7878000</v>
      </c>
      <c r="AH56" s="20">
        <v>787800</v>
      </c>
      <c r="AI56" s="21">
        <v>8665800</v>
      </c>
    </row>
    <row r="57" spans="1:35" ht="89.25" x14ac:dyDescent="0.25">
      <c r="A57" s="65">
        <v>135</v>
      </c>
      <c r="B57" s="101" t="s">
        <v>344</v>
      </c>
      <c r="C57" s="100" t="s">
        <v>492</v>
      </c>
      <c r="D57" s="101" t="s">
        <v>358</v>
      </c>
      <c r="E57" s="104" t="s">
        <v>493</v>
      </c>
      <c r="F57" s="104" t="s">
        <v>494</v>
      </c>
      <c r="G57" s="25" t="s">
        <v>361</v>
      </c>
      <c r="H57" s="13">
        <v>400</v>
      </c>
      <c r="I57" s="234">
        <f t="shared" si="0"/>
        <v>1040000</v>
      </c>
      <c r="J57" s="100">
        <v>150</v>
      </c>
      <c r="K57" s="122">
        <f t="shared" si="1"/>
        <v>390000</v>
      </c>
      <c r="L57" s="100">
        <v>300</v>
      </c>
      <c r="M57" s="122">
        <f t="shared" si="2"/>
        <v>780000</v>
      </c>
      <c r="N57" s="100">
        <v>600</v>
      </c>
      <c r="O57" s="122">
        <f t="shared" si="3"/>
        <v>1560000</v>
      </c>
      <c r="P57" s="55">
        <v>800</v>
      </c>
      <c r="Q57" s="140">
        <f t="shared" si="4"/>
        <v>2080000</v>
      </c>
      <c r="R57" s="100">
        <v>130</v>
      </c>
      <c r="S57" s="122">
        <f t="shared" si="5"/>
        <v>338000</v>
      </c>
      <c r="T57" s="100">
        <v>200</v>
      </c>
      <c r="U57" s="122">
        <f t="shared" si="6"/>
        <v>520000</v>
      </c>
      <c r="V57" s="100">
        <v>120</v>
      </c>
      <c r="W57" s="122">
        <f t="shared" si="7"/>
        <v>312000</v>
      </c>
      <c r="X57" s="100">
        <v>280</v>
      </c>
      <c r="Y57" s="122">
        <f t="shared" si="8"/>
        <v>728000</v>
      </c>
      <c r="Z57" s="100">
        <v>0</v>
      </c>
      <c r="AA57" s="122">
        <f t="shared" si="9"/>
        <v>0</v>
      </c>
      <c r="AB57" s="100">
        <v>0</v>
      </c>
      <c r="AC57" s="122">
        <f t="shared" si="10"/>
        <v>0</v>
      </c>
      <c r="AD57" s="101" t="s">
        <v>30</v>
      </c>
      <c r="AE57" s="100">
        <v>2980</v>
      </c>
      <c r="AF57" s="114">
        <v>2600</v>
      </c>
      <c r="AG57" s="122">
        <v>7748000</v>
      </c>
      <c r="AH57" s="20">
        <v>774800</v>
      </c>
      <c r="AI57" s="21">
        <v>8522800</v>
      </c>
    </row>
    <row r="58" spans="1:35" ht="102" x14ac:dyDescent="0.25">
      <c r="A58" s="102">
        <v>136</v>
      </c>
      <c r="B58" s="101" t="s">
        <v>344</v>
      </c>
      <c r="C58" s="100" t="s">
        <v>495</v>
      </c>
      <c r="D58" s="101" t="s">
        <v>358</v>
      </c>
      <c r="E58" s="104" t="s">
        <v>496</v>
      </c>
      <c r="F58" s="104" t="s">
        <v>497</v>
      </c>
      <c r="G58" s="104" t="s">
        <v>498</v>
      </c>
      <c r="H58" s="108">
        <v>200</v>
      </c>
      <c r="I58" s="234">
        <f t="shared" si="0"/>
        <v>900000</v>
      </c>
      <c r="J58" s="100">
        <v>50</v>
      </c>
      <c r="K58" s="122">
        <f t="shared" si="1"/>
        <v>225000</v>
      </c>
      <c r="L58" s="100">
        <v>200</v>
      </c>
      <c r="M58" s="122">
        <f t="shared" si="2"/>
        <v>900000</v>
      </c>
      <c r="N58" s="100">
        <v>150</v>
      </c>
      <c r="O58" s="122">
        <f t="shared" si="3"/>
        <v>675000</v>
      </c>
      <c r="P58" s="55">
        <v>100</v>
      </c>
      <c r="Q58" s="140">
        <f t="shared" si="4"/>
        <v>450000</v>
      </c>
      <c r="R58" s="100">
        <v>80</v>
      </c>
      <c r="S58" s="122">
        <f t="shared" si="5"/>
        <v>360000</v>
      </c>
      <c r="T58" s="100">
        <v>200</v>
      </c>
      <c r="U58" s="122">
        <f t="shared" si="6"/>
        <v>900000</v>
      </c>
      <c r="V58" s="100">
        <v>60</v>
      </c>
      <c r="W58" s="122">
        <f t="shared" si="7"/>
        <v>270000</v>
      </c>
      <c r="X58" s="100">
        <v>60</v>
      </c>
      <c r="Y58" s="122">
        <f t="shared" si="8"/>
        <v>270000</v>
      </c>
      <c r="Z58" s="100">
        <v>0</v>
      </c>
      <c r="AA58" s="122">
        <f t="shared" si="9"/>
        <v>0</v>
      </c>
      <c r="AB58" s="100">
        <v>0</v>
      </c>
      <c r="AC58" s="122">
        <f t="shared" si="10"/>
        <v>0</v>
      </c>
      <c r="AD58" s="101" t="s">
        <v>30</v>
      </c>
      <c r="AE58" s="100">
        <v>1100</v>
      </c>
      <c r="AF58" s="114">
        <v>4500</v>
      </c>
      <c r="AG58" s="122">
        <v>4950000</v>
      </c>
      <c r="AH58" s="20">
        <v>495000</v>
      </c>
      <c r="AI58" s="21">
        <v>5445000</v>
      </c>
    </row>
    <row r="59" spans="1:35" ht="76.5" x14ac:dyDescent="0.25">
      <c r="A59" s="65">
        <v>137</v>
      </c>
      <c r="B59" s="101" t="s">
        <v>344</v>
      </c>
      <c r="C59" s="100" t="s">
        <v>499</v>
      </c>
      <c r="D59" s="101" t="s">
        <v>500</v>
      </c>
      <c r="E59" s="104" t="s">
        <v>501</v>
      </c>
      <c r="F59" s="104" t="s">
        <v>502</v>
      </c>
      <c r="G59" s="104" t="s">
        <v>503</v>
      </c>
      <c r="H59" s="108">
        <v>400</v>
      </c>
      <c r="I59" s="234">
        <f t="shared" si="0"/>
        <v>720000</v>
      </c>
      <c r="J59" s="100">
        <v>50</v>
      </c>
      <c r="K59" s="122">
        <f t="shared" si="1"/>
        <v>90000</v>
      </c>
      <c r="L59" s="100">
        <v>400</v>
      </c>
      <c r="M59" s="122">
        <f t="shared" si="2"/>
        <v>720000</v>
      </c>
      <c r="N59" s="100">
        <v>300</v>
      </c>
      <c r="O59" s="122">
        <f t="shared" si="3"/>
        <v>540000</v>
      </c>
      <c r="P59" s="55">
        <v>200</v>
      </c>
      <c r="Q59" s="140">
        <f t="shared" si="4"/>
        <v>360000</v>
      </c>
      <c r="R59" s="100">
        <v>100</v>
      </c>
      <c r="S59" s="122">
        <f t="shared" si="5"/>
        <v>180000</v>
      </c>
      <c r="T59" s="100">
        <v>200</v>
      </c>
      <c r="U59" s="122">
        <f t="shared" si="6"/>
        <v>360000</v>
      </c>
      <c r="V59" s="100">
        <v>80</v>
      </c>
      <c r="W59" s="122">
        <f t="shared" si="7"/>
        <v>144000</v>
      </c>
      <c r="X59" s="100">
        <v>200</v>
      </c>
      <c r="Y59" s="122">
        <f t="shared" si="8"/>
        <v>360000</v>
      </c>
      <c r="Z59" s="100">
        <v>0</v>
      </c>
      <c r="AA59" s="122">
        <f t="shared" si="9"/>
        <v>0</v>
      </c>
      <c r="AB59" s="100">
        <v>0</v>
      </c>
      <c r="AC59" s="122">
        <f t="shared" si="10"/>
        <v>0</v>
      </c>
      <c r="AD59" s="101" t="s">
        <v>30</v>
      </c>
      <c r="AE59" s="100">
        <v>1930</v>
      </c>
      <c r="AF59" s="114">
        <v>1800</v>
      </c>
      <c r="AG59" s="122">
        <v>3474000</v>
      </c>
      <c r="AH59" s="20">
        <v>347400</v>
      </c>
      <c r="AI59" s="21">
        <v>3821400</v>
      </c>
    </row>
    <row r="60" spans="1:35" ht="102" x14ac:dyDescent="0.25">
      <c r="A60" s="102">
        <v>138</v>
      </c>
      <c r="B60" s="101" t="s">
        <v>344</v>
      </c>
      <c r="C60" s="100" t="s">
        <v>504</v>
      </c>
      <c r="D60" s="101" t="s">
        <v>500</v>
      </c>
      <c r="E60" s="104" t="s">
        <v>505</v>
      </c>
      <c r="F60" s="104" t="s">
        <v>506</v>
      </c>
      <c r="G60" s="104" t="s">
        <v>507</v>
      </c>
      <c r="H60" s="108">
        <v>400</v>
      </c>
      <c r="I60" s="234">
        <f t="shared" si="0"/>
        <v>480000</v>
      </c>
      <c r="J60" s="100">
        <v>350</v>
      </c>
      <c r="K60" s="122">
        <f t="shared" si="1"/>
        <v>420000</v>
      </c>
      <c r="L60" s="100">
        <v>300</v>
      </c>
      <c r="M60" s="122">
        <f t="shared" si="2"/>
        <v>360000</v>
      </c>
      <c r="N60" s="100">
        <v>600</v>
      </c>
      <c r="O60" s="122">
        <f t="shared" si="3"/>
        <v>720000</v>
      </c>
      <c r="P60" s="55">
        <v>200</v>
      </c>
      <c r="Q60" s="140">
        <f t="shared" si="4"/>
        <v>240000</v>
      </c>
      <c r="R60" s="100">
        <v>80</v>
      </c>
      <c r="S60" s="122">
        <f t="shared" si="5"/>
        <v>96000</v>
      </c>
      <c r="T60" s="100">
        <v>1000</v>
      </c>
      <c r="U60" s="122">
        <f t="shared" si="6"/>
        <v>1200000</v>
      </c>
      <c r="V60" s="100">
        <v>240</v>
      </c>
      <c r="W60" s="122">
        <f t="shared" si="7"/>
        <v>288000</v>
      </c>
      <c r="X60" s="100">
        <v>300</v>
      </c>
      <c r="Y60" s="122">
        <f t="shared" si="8"/>
        <v>360000</v>
      </c>
      <c r="Z60" s="100">
        <v>0</v>
      </c>
      <c r="AA60" s="122">
        <f t="shared" si="9"/>
        <v>0</v>
      </c>
      <c r="AB60" s="100">
        <v>0</v>
      </c>
      <c r="AC60" s="122">
        <f t="shared" si="10"/>
        <v>0</v>
      </c>
      <c r="AD60" s="101" t="s">
        <v>30</v>
      </c>
      <c r="AE60" s="100">
        <v>3470</v>
      </c>
      <c r="AF60" s="114">
        <v>1200</v>
      </c>
      <c r="AG60" s="122">
        <v>4164000</v>
      </c>
      <c r="AH60" s="20">
        <v>416400</v>
      </c>
      <c r="AI60" s="21">
        <v>4580400</v>
      </c>
    </row>
    <row r="61" spans="1:35" ht="51" x14ac:dyDescent="0.25">
      <c r="A61" s="65">
        <v>139</v>
      </c>
      <c r="B61" s="101" t="s">
        <v>344</v>
      </c>
      <c r="C61" s="100" t="s">
        <v>508</v>
      </c>
      <c r="D61" s="101" t="s">
        <v>500</v>
      </c>
      <c r="E61" s="104" t="s">
        <v>509</v>
      </c>
      <c r="F61" s="104" t="s">
        <v>510</v>
      </c>
      <c r="G61" s="104" t="s">
        <v>511</v>
      </c>
      <c r="H61" s="108">
        <v>3000</v>
      </c>
      <c r="I61" s="234">
        <f t="shared" si="0"/>
        <v>1200000</v>
      </c>
      <c r="J61" s="100">
        <v>600</v>
      </c>
      <c r="K61" s="122">
        <f t="shared" si="1"/>
        <v>240000</v>
      </c>
      <c r="L61" s="100">
        <v>500</v>
      </c>
      <c r="M61" s="122">
        <f t="shared" si="2"/>
        <v>200000</v>
      </c>
      <c r="N61" s="100">
        <v>600</v>
      </c>
      <c r="O61" s="122">
        <f t="shared" si="3"/>
        <v>240000</v>
      </c>
      <c r="P61" s="55">
        <v>200</v>
      </c>
      <c r="Q61" s="140">
        <f t="shared" si="4"/>
        <v>80000</v>
      </c>
      <c r="R61" s="100">
        <v>160</v>
      </c>
      <c r="S61" s="122">
        <f t="shared" si="5"/>
        <v>64000</v>
      </c>
      <c r="T61" s="100">
        <v>1500</v>
      </c>
      <c r="U61" s="122">
        <f t="shared" si="6"/>
        <v>600000</v>
      </c>
      <c r="V61" s="100">
        <v>400</v>
      </c>
      <c r="W61" s="122">
        <f t="shared" si="7"/>
        <v>160000</v>
      </c>
      <c r="X61" s="100">
        <v>350</v>
      </c>
      <c r="Y61" s="122">
        <f t="shared" si="8"/>
        <v>140000</v>
      </c>
      <c r="Z61" s="100">
        <v>0</v>
      </c>
      <c r="AA61" s="122">
        <f t="shared" si="9"/>
        <v>0</v>
      </c>
      <c r="AB61" s="100">
        <v>0</v>
      </c>
      <c r="AC61" s="122">
        <f t="shared" si="10"/>
        <v>0</v>
      </c>
      <c r="AD61" s="101" t="s">
        <v>30</v>
      </c>
      <c r="AE61" s="100">
        <v>7310</v>
      </c>
      <c r="AF61" s="114">
        <v>400</v>
      </c>
      <c r="AG61" s="122">
        <v>2924000</v>
      </c>
      <c r="AH61" s="20">
        <v>292400</v>
      </c>
      <c r="AI61" s="21">
        <v>3216400</v>
      </c>
    </row>
    <row r="62" spans="1:35" ht="51" x14ac:dyDescent="0.25">
      <c r="A62" s="102">
        <v>140</v>
      </c>
      <c r="B62" s="101" t="s">
        <v>344</v>
      </c>
      <c r="C62" s="100" t="s">
        <v>512</v>
      </c>
      <c r="D62" s="101" t="s">
        <v>500</v>
      </c>
      <c r="E62" s="104" t="s">
        <v>513</v>
      </c>
      <c r="F62" s="104" t="s">
        <v>514</v>
      </c>
      <c r="G62" s="104" t="s">
        <v>515</v>
      </c>
      <c r="H62" s="108">
        <v>3000</v>
      </c>
      <c r="I62" s="234">
        <f t="shared" si="0"/>
        <v>960000</v>
      </c>
      <c r="J62" s="100">
        <v>1200</v>
      </c>
      <c r="K62" s="122">
        <f t="shared" si="1"/>
        <v>384000</v>
      </c>
      <c r="L62" s="100">
        <v>300</v>
      </c>
      <c r="M62" s="122">
        <f t="shared" si="2"/>
        <v>96000</v>
      </c>
      <c r="N62" s="100">
        <v>600</v>
      </c>
      <c r="O62" s="122">
        <f t="shared" si="3"/>
        <v>192000</v>
      </c>
      <c r="P62" s="55">
        <v>200</v>
      </c>
      <c r="Q62" s="140">
        <f t="shared" si="4"/>
        <v>64000</v>
      </c>
      <c r="R62" s="100">
        <v>160</v>
      </c>
      <c r="S62" s="122">
        <f t="shared" si="5"/>
        <v>51200</v>
      </c>
      <c r="T62" s="100">
        <v>1000</v>
      </c>
      <c r="U62" s="122">
        <f t="shared" si="6"/>
        <v>320000</v>
      </c>
      <c r="V62" s="100">
        <v>300</v>
      </c>
      <c r="W62" s="122">
        <f t="shared" si="7"/>
        <v>96000</v>
      </c>
      <c r="X62" s="100">
        <v>800</v>
      </c>
      <c r="Y62" s="122">
        <f t="shared" si="8"/>
        <v>256000</v>
      </c>
      <c r="Z62" s="100">
        <v>0</v>
      </c>
      <c r="AA62" s="122">
        <f t="shared" si="9"/>
        <v>0</v>
      </c>
      <c r="AB62" s="100">
        <v>0</v>
      </c>
      <c r="AC62" s="122">
        <f t="shared" si="10"/>
        <v>0</v>
      </c>
      <c r="AD62" s="101" t="s">
        <v>30</v>
      </c>
      <c r="AE62" s="100">
        <v>7560</v>
      </c>
      <c r="AF62" s="114">
        <v>320</v>
      </c>
      <c r="AG62" s="122">
        <v>2419200</v>
      </c>
      <c r="AH62" s="20">
        <v>241920</v>
      </c>
      <c r="AI62" s="21">
        <v>2661120</v>
      </c>
    </row>
    <row r="63" spans="1:35" ht="63.75" x14ac:dyDescent="0.25">
      <c r="A63" s="65">
        <v>141</v>
      </c>
      <c r="B63" s="101" t="s">
        <v>344</v>
      </c>
      <c r="C63" s="100" t="s">
        <v>516</v>
      </c>
      <c r="D63" s="101" t="s">
        <v>500</v>
      </c>
      <c r="E63" s="104" t="s">
        <v>517</v>
      </c>
      <c r="F63" s="104" t="s">
        <v>518</v>
      </c>
      <c r="G63" s="104" t="s">
        <v>519</v>
      </c>
      <c r="H63" s="108">
        <v>3000</v>
      </c>
      <c r="I63" s="234">
        <f t="shared" si="0"/>
        <v>1950000</v>
      </c>
      <c r="J63" s="100">
        <v>1000</v>
      </c>
      <c r="K63" s="122">
        <f t="shared" si="1"/>
        <v>650000</v>
      </c>
      <c r="L63" s="100">
        <v>300</v>
      </c>
      <c r="M63" s="122">
        <f t="shared" si="2"/>
        <v>195000</v>
      </c>
      <c r="N63" s="100">
        <v>600</v>
      </c>
      <c r="O63" s="122">
        <f t="shared" si="3"/>
        <v>390000</v>
      </c>
      <c r="P63" s="55">
        <v>200</v>
      </c>
      <c r="Q63" s="140">
        <f t="shared" si="4"/>
        <v>130000</v>
      </c>
      <c r="R63" s="100">
        <v>80</v>
      </c>
      <c r="S63" s="122">
        <f t="shared" si="5"/>
        <v>52000</v>
      </c>
      <c r="T63" s="100">
        <v>400</v>
      </c>
      <c r="U63" s="122">
        <f t="shared" si="6"/>
        <v>260000</v>
      </c>
      <c r="V63" s="100">
        <v>400</v>
      </c>
      <c r="W63" s="122">
        <f t="shared" si="7"/>
        <v>260000</v>
      </c>
      <c r="X63" s="100">
        <v>800</v>
      </c>
      <c r="Y63" s="122">
        <f t="shared" si="8"/>
        <v>520000</v>
      </c>
      <c r="Z63" s="100">
        <v>0</v>
      </c>
      <c r="AA63" s="122">
        <f t="shared" si="9"/>
        <v>0</v>
      </c>
      <c r="AB63" s="100">
        <v>0</v>
      </c>
      <c r="AC63" s="122">
        <f t="shared" si="10"/>
        <v>0</v>
      </c>
      <c r="AD63" s="101" t="s">
        <v>30</v>
      </c>
      <c r="AE63" s="100">
        <v>6780</v>
      </c>
      <c r="AF63" s="114">
        <v>650</v>
      </c>
      <c r="AG63" s="122">
        <v>4407000</v>
      </c>
      <c r="AH63" s="20">
        <v>440700</v>
      </c>
      <c r="AI63" s="21">
        <v>4847700</v>
      </c>
    </row>
    <row r="64" spans="1:35" ht="140.25" x14ac:dyDescent="0.25">
      <c r="A64" s="102">
        <v>142</v>
      </c>
      <c r="B64" s="101" t="s">
        <v>344</v>
      </c>
      <c r="C64" s="100" t="s">
        <v>520</v>
      </c>
      <c r="D64" s="101" t="s">
        <v>521</v>
      </c>
      <c r="E64" s="104" t="s">
        <v>522</v>
      </c>
      <c r="F64" s="104" t="s">
        <v>523</v>
      </c>
      <c r="G64" s="104" t="s">
        <v>524</v>
      </c>
      <c r="H64" s="12">
        <v>2000</v>
      </c>
      <c r="I64" s="234">
        <f t="shared" si="0"/>
        <v>4000000</v>
      </c>
      <c r="J64" s="9">
        <v>900</v>
      </c>
      <c r="K64" s="122">
        <f t="shared" si="1"/>
        <v>1800000</v>
      </c>
      <c r="L64" s="100">
        <v>400</v>
      </c>
      <c r="M64" s="122">
        <f t="shared" si="2"/>
        <v>800000</v>
      </c>
      <c r="N64" s="100">
        <v>600</v>
      </c>
      <c r="O64" s="122">
        <f t="shared" si="3"/>
        <v>1200000</v>
      </c>
      <c r="P64" s="55">
        <v>200</v>
      </c>
      <c r="Q64" s="140">
        <f t="shared" si="4"/>
        <v>400000</v>
      </c>
      <c r="R64" s="100">
        <v>280</v>
      </c>
      <c r="S64" s="122">
        <f t="shared" si="5"/>
        <v>560000</v>
      </c>
      <c r="T64" s="100">
        <v>800</v>
      </c>
      <c r="U64" s="122">
        <f t="shared" si="6"/>
        <v>1600000</v>
      </c>
      <c r="V64" s="100">
        <v>480</v>
      </c>
      <c r="W64" s="122">
        <f t="shared" si="7"/>
        <v>960000</v>
      </c>
      <c r="X64" s="100">
        <v>380</v>
      </c>
      <c r="Y64" s="122">
        <f t="shared" si="8"/>
        <v>760000</v>
      </c>
      <c r="Z64" s="100">
        <v>0</v>
      </c>
      <c r="AA64" s="122">
        <f t="shared" si="9"/>
        <v>0</v>
      </c>
      <c r="AB64" s="100">
        <v>0</v>
      </c>
      <c r="AC64" s="122">
        <f t="shared" si="10"/>
        <v>0</v>
      </c>
      <c r="AD64" s="101" t="s">
        <v>30</v>
      </c>
      <c r="AE64" s="100">
        <v>6040</v>
      </c>
      <c r="AF64" s="114">
        <v>2000</v>
      </c>
      <c r="AG64" s="122">
        <v>12080000</v>
      </c>
      <c r="AH64" s="20">
        <v>1208000</v>
      </c>
      <c r="AI64" s="21">
        <v>13288000</v>
      </c>
    </row>
    <row r="65" spans="1:35" ht="89.25" x14ac:dyDescent="0.25">
      <c r="A65" s="65">
        <v>143</v>
      </c>
      <c r="B65" s="101" t="s">
        <v>344</v>
      </c>
      <c r="C65" s="100" t="s">
        <v>525</v>
      </c>
      <c r="D65" s="101" t="s">
        <v>521</v>
      </c>
      <c r="E65" s="104" t="s">
        <v>526</v>
      </c>
      <c r="F65" s="104" t="s">
        <v>527</v>
      </c>
      <c r="G65" s="104" t="s">
        <v>524</v>
      </c>
      <c r="H65" s="12">
        <v>2000</v>
      </c>
      <c r="I65" s="234">
        <f t="shared" si="0"/>
        <v>4000000</v>
      </c>
      <c r="J65" s="9">
        <v>800</v>
      </c>
      <c r="K65" s="122">
        <f t="shared" si="1"/>
        <v>1600000</v>
      </c>
      <c r="L65" s="100">
        <v>400</v>
      </c>
      <c r="M65" s="122">
        <f t="shared" si="2"/>
        <v>800000</v>
      </c>
      <c r="N65" s="100">
        <v>600</v>
      </c>
      <c r="O65" s="122">
        <f t="shared" si="3"/>
        <v>1200000</v>
      </c>
      <c r="P65" s="55">
        <v>200</v>
      </c>
      <c r="Q65" s="140">
        <f t="shared" si="4"/>
        <v>400000</v>
      </c>
      <c r="R65" s="100">
        <v>320</v>
      </c>
      <c r="S65" s="122">
        <f t="shared" si="5"/>
        <v>640000</v>
      </c>
      <c r="T65" s="100">
        <v>800</v>
      </c>
      <c r="U65" s="122">
        <f t="shared" si="6"/>
        <v>1600000</v>
      </c>
      <c r="V65" s="100">
        <v>480</v>
      </c>
      <c r="W65" s="122">
        <f t="shared" si="7"/>
        <v>960000</v>
      </c>
      <c r="X65" s="100">
        <v>340</v>
      </c>
      <c r="Y65" s="122">
        <f t="shared" si="8"/>
        <v>680000</v>
      </c>
      <c r="Z65" s="100">
        <v>0</v>
      </c>
      <c r="AA65" s="122">
        <f t="shared" si="9"/>
        <v>0</v>
      </c>
      <c r="AB65" s="100">
        <v>0</v>
      </c>
      <c r="AC65" s="122">
        <f t="shared" si="10"/>
        <v>0</v>
      </c>
      <c r="AD65" s="101" t="s">
        <v>30</v>
      </c>
      <c r="AE65" s="100">
        <v>5940</v>
      </c>
      <c r="AF65" s="114">
        <v>2000</v>
      </c>
      <c r="AG65" s="122">
        <v>11880000</v>
      </c>
      <c r="AH65" s="20">
        <v>1188000</v>
      </c>
      <c r="AI65" s="21">
        <v>13068000</v>
      </c>
    </row>
    <row r="66" spans="1:35" ht="165.75" x14ac:dyDescent="0.25">
      <c r="A66" s="102">
        <v>144</v>
      </c>
      <c r="B66" s="101" t="s">
        <v>344</v>
      </c>
      <c r="C66" s="100" t="s">
        <v>528</v>
      </c>
      <c r="D66" s="101" t="s">
        <v>521</v>
      </c>
      <c r="E66" s="104" t="s">
        <v>529</v>
      </c>
      <c r="F66" s="104" t="s">
        <v>530</v>
      </c>
      <c r="G66" s="104" t="s">
        <v>531</v>
      </c>
      <c r="H66" s="12">
        <v>2000</v>
      </c>
      <c r="I66" s="234">
        <f t="shared" si="0"/>
        <v>4000000</v>
      </c>
      <c r="J66" s="9">
        <v>900</v>
      </c>
      <c r="K66" s="122">
        <f t="shared" si="1"/>
        <v>1800000</v>
      </c>
      <c r="L66" s="100">
        <v>400</v>
      </c>
      <c r="M66" s="122">
        <f t="shared" si="2"/>
        <v>800000</v>
      </c>
      <c r="N66" s="100">
        <v>600</v>
      </c>
      <c r="O66" s="122">
        <f t="shared" si="3"/>
        <v>1200000</v>
      </c>
      <c r="P66" s="55">
        <v>500</v>
      </c>
      <c r="Q66" s="140">
        <f t="shared" si="4"/>
        <v>1000000</v>
      </c>
      <c r="R66" s="100">
        <v>400</v>
      </c>
      <c r="S66" s="122">
        <f t="shared" si="5"/>
        <v>800000</v>
      </c>
      <c r="T66" s="100">
        <v>1000</v>
      </c>
      <c r="U66" s="122">
        <f t="shared" si="6"/>
        <v>2000000</v>
      </c>
      <c r="V66" s="100">
        <v>600</v>
      </c>
      <c r="W66" s="122">
        <f t="shared" si="7"/>
        <v>1200000</v>
      </c>
      <c r="X66" s="100">
        <v>340</v>
      </c>
      <c r="Y66" s="122">
        <f t="shared" si="8"/>
        <v>680000</v>
      </c>
      <c r="Z66" s="100">
        <v>0</v>
      </c>
      <c r="AA66" s="122">
        <f t="shared" si="9"/>
        <v>0</v>
      </c>
      <c r="AB66" s="100">
        <v>0</v>
      </c>
      <c r="AC66" s="122">
        <f t="shared" si="10"/>
        <v>0</v>
      </c>
      <c r="AD66" s="101" t="s">
        <v>30</v>
      </c>
      <c r="AE66" s="100">
        <v>6740</v>
      </c>
      <c r="AF66" s="114">
        <v>2000</v>
      </c>
      <c r="AG66" s="122">
        <v>13480000</v>
      </c>
      <c r="AH66" s="20">
        <v>1348000</v>
      </c>
      <c r="AI66" s="21">
        <v>14828000</v>
      </c>
    </row>
    <row r="67" spans="1:35" ht="153" x14ac:dyDescent="0.25">
      <c r="A67" s="65">
        <v>145</v>
      </c>
      <c r="B67" s="101" t="s">
        <v>344</v>
      </c>
      <c r="C67" s="100" t="s">
        <v>532</v>
      </c>
      <c r="D67" s="101" t="s">
        <v>521</v>
      </c>
      <c r="E67" s="104" t="s">
        <v>533</v>
      </c>
      <c r="F67" s="104" t="s">
        <v>534</v>
      </c>
      <c r="G67" s="104" t="s">
        <v>531</v>
      </c>
      <c r="H67" s="108">
        <v>2000</v>
      </c>
      <c r="I67" s="234">
        <f t="shared" si="0"/>
        <v>4000000</v>
      </c>
      <c r="J67" s="100">
        <v>800</v>
      </c>
      <c r="K67" s="122">
        <f t="shared" si="1"/>
        <v>1600000</v>
      </c>
      <c r="L67" s="100">
        <v>400</v>
      </c>
      <c r="M67" s="122">
        <f t="shared" si="2"/>
        <v>800000</v>
      </c>
      <c r="N67" s="100">
        <v>600</v>
      </c>
      <c r="O67" s="122">
        <f t="shared" si="3"/>
        <v>1200000</v>
      </c>
      <c r="P67" s="55">
        <v>500</v>
      </c>
      <c r="Q67" s="140">
        <f t="shared" si="4"/>
        <v>1000000</v>
      </c>
      <c r="R67" s="100">
        <v>400</v>
      </c>
      <c r="S67" s="122">
        <f t="shared" si="5"/>
        <v>800000</v>
      </c>
      <c r="T67" s="100">
        <v>1000</v>
      </c>
      <c r="U67" s="122">
        <f t="shared" si="6"/>
        <v>2000000</v>
      </c>
      <c r="V67" s="100">
        <v>600</v>
      </c>
      <c r="W67" s="122">
        <f t="shared" si="7"/>
        <v>1200000</v>
      </c>
      <c r="X67" s="100">
        <v>400</v>
      </c>
      <c r="Y67" s="122">
        <f t="shared" si="8"/>
        <v>800000</v>
      </c>
      <c r="Z67" s="100">
        <v>0</v>
      </c>
      <c r="AA67" s="122">
        <f t="shared" si="9"/>
        <v>0</v>
      </c>
      <c r="AB67" s="100">
        <v>0</v>
      </c>
      <c r="AC67" s="122">
        <f t="shared" si="10"/>
        <v>0</v>
      </c>
      <c r="AD67" s="101" t="s">
        <v>30</v>
      </c>
      <c r="AE67" s="100">
        <v>6700</v>
      </c>
      <c r="AF67" s="114">
        <v>2000</v>
      </c>
      <c r="AG67" s="122">
        <v>13400000</v>
      </c>
      <c r="AH67" s="20">
        <v>1340000</v>
      </c>
      <c r="AI67" s="21">
        <v>14740000</v>
      </c>
    </row>
    <row r="68" spans="1:35" ht="153" x14ac:dyDescent="0.25">
      <c r="A68" s="102">
        <v>146</v>
      </c>
      <c r="B68" s="101" t="s">
        <v>344</v>
      </c>
      <c r="C68" s="100" t="s">
        <v>535</v>
      </c>
      <c r="D68" s="101" t="s">
        <v>521</v>
      </c>
      <c r="E68" s="104" t="s">
        <v>536</v>
      </c>
      <c r="F68" s="104" t="s">
        <v>537</v>
      </c>
      <c r="G68" s="104" t="s">
        <v>538</v>
      </c>
      <c r="H68" s="108">
        <v>1000</v>
      </c>
      <c r="I68" s="234">
        <f t="shared" si="0"/>
        <v>2000000</v>
      </c>
      <c r="J68" s="100">
        <v>500</v>
      </c>
      <c r="K68" s="122">
        <f t="shared" si="1"/>
        <v>1000000</v>
      </c>
      <c r="L68" s="100">
        <v>300</v>
      </c>
      <c r="M68" s="122">
        <f t="shared" si="2"/>
        <v>600000</v>
      </c>
      <c r="N68" s="100">
        <v>600</v>
      </c>
      <c r="O68" s="122">
        <f t="shared" si="3"/>
        <v>1200000</v>
      </c>
      <c r="P68" s="55">
        <v>500</v>
      </c>
      <c r="Q68" s="140">
        <f t="shared" si="4"/>
        <v>1000000</v>
      </c>
      <c r="R68" s="100">
        <v>360</v>
      </c>
      <c r="S68" s="122">
        <f t="shared" si="5"/>
        <v>720000</v>
      </c>
      <c r="T68" s="100">
        <v>1000</v>
      </c>
      <c r="U68" s="122">
        <f t="shared" si="6"/>
        <v>2000000</v>
      </c>
      <c r="V68" s="100">
        <v>450</v>
      </c>
      <c r="W68" s="122">
        <f t="shared" si="7"/>
        <v>900000</v>
      </c>
      <c r="X68" s="100">
        <v>340</v>
      </c>
      <c r="Y68" s="122">
        <f t="shared" si="8"/>
        <v>680000</v>
      </c>
      <c r="Z68" s="100">
        <v>0</v>
      </c>
      <c r="AA68" s="122">
        <f t="shared" si="9"/>
        <v>0</v>
      </c>
      <c r="AB68" s="100">
        <v>0</v>
      </c>
      <c r="AC68" s="122">
        <f t="shared" si="10"/>
        <v>0</v>
      </c>
      <c r="AD68" s="101" t="s">
        <v>30</v>
      </c>
      <c r="AE68" s="100">
        <v>5050</v>
      </c>
      <c r="AF68" s="114">
        <v>2000</v>
      </c>
      <c r="AG68" s="122">
        <v>10100000</v>
      </c>
      <c r="AH68" s="20">
        <v>1010000</v>
      </c>
      <c r="AI68" s="21">
        <v>11110000</v>
      </c>
    </row>
    <row r="69" spans="1:35" ht="127.5" x14ac:dyDescent="0.25">
      <c r="A69" s="65">
        <v>147</v>
      </c>
      <c r="B69" s="101" t="s">
        <v>344</v>
      </c>
      <c r="C69" s="100" t="s">
        <v>539</v>
      </c>
      <c r="D69" s="101" t="s">
        <v>521</v>
      </c>
      <c r="E69" s="104" t="s">
        <v>540</v>
      </c>
      <c r="F69" s="104" t="s">
        <v>541</v>
      </c>
      <c r="G69" s="104" t="s">
        <v>542</v>
      </c>
      <c r="H69" s="108">
        <v>3000</v>
      </c>
      <c r="I69" s="234">
        <f t="shared" si="0"/>
        <v>6000000</v>
      </c>
      <c r="J69" s="100">
        <v>1800</v>
      </c>
      <c r="K69" s="122">
        <f t="shared" si="1"/>
        <v>3600000</v>
      </c>
      <c r="L69" s="100">
        <v>300</v>
      </c>
      <c r="M69" s="122">
        <f t="shared" si="2"/>
        <v>600000</v>
      </c>
      <c r="N69" s="100">
        <v>900</v>
      </c>
      <c r="O69" s="122">
        <f t="shared" si="3"/>
        <v>1800000</v>
      </c>
      <c r="P69" s="55">
        <v>1200</v>
      </c>
      <c r="Q69" s="140">
        <f t="shared" si="4"/>
        <v>2400000</v>
      </c>
      <c r="R69" s="100">
        <v>440</v>
      </c>
      <c r="S69" s="122">
        <f t="shared" si="5"/>
        <v>880000</v>
      </c>
      <c r="T69" s="100">
        <v>1500</v>
      </c>
      <c r="U69" s="122">
        <f t="shared" si="6"/>
        <v>3000000</v>
      </c>
      <c r="V69" s="100">
        <v>450</v>
      </c>
      <c r="W69" s="122">
        <f t="shared" si="7"/>
        <v>900000</v>
      </c>
      <c r="X69" s="100">
        <v>380</v>
      </c>
      <c r="Y69" s="122">
        <f t="shared" si="8"/>
        <v>760000</v>
      </c>
      <c r="Z69" s="100">
        <v>0</v>
      </c>
      <c r="AA69" s="122">
        <f t="shared" si="9"/>
        <v>0</v>
      </c>
      <c r="AB69" s="100">
        <v>0</v>
      </c>
      <c r="AC69" s="122">
        <f t="shared" si="10"/>
        <v>0</v>
      </c>
      <c r="AD69" s="101" t="s">
        <v>30</v>
      </c>
      <c r="AE69" s="100">
        <v>9970</v>
      </c>
      <c r="AF69" s="114">
        <v>2000</v>
      </c>
      <c r="AG69" s="122">
        <v>19940000</v>
      </c>
      <c r="AH69" s="20">
        <v>1994000</v>
      </c>
      <c r="AI69" s="21">
        <v>21934000</v>
      </c>
    </row>
    <row r="70" spans="1:35" ht="114.75" x14ac:dyDescent="0.25">
      <c r="A70" s="102">
        <v>148</v>
      </c>
      <c r="B70" s="101" t="s">
        <v>344</v>
      </c>
      <c r="C70" s="100" t="s">
        <v>543</v>
      </c>
      <c r="D70" s="101" t="s">
        <v>521</v>
      </c>
      <c r="E70" s="104" t="s">
        <v>544</v>
      </c>
      <c r="F70" s="104" t="s">
        <v>545</v>
      </c>
      <c r="G70" s="104" t="s">
        <v>546</v>
      </c>
      <c r="H70" s="12">
        <v>3000</v>
      </c>
      <c r="I70" s="234">
        <f t="shared" si="0"/>
        <v>6000000</v>
      </c>
      <c r="J70" s="9">
        <v>1600</v>
      </c>
      <c r="K70" s="122">
        <f t="shared" si="1"/>
        <v>3200000</v>
      </c>
      <c r="L70" s="100">
        <v>400</v>
      </c>
      <c r="M70" s="122">
        <f t="shared" si="2"/>
        <v>800000</v>
      </c>
      <c r="N70" s="100">
        <v>900</v>
      </c>
      <c r="O70" s="122">
        <f t="shared" si="3"/>
        <v>1800000</v>
      </c>
      <c r="P70" s="55">
        <v>1200</v>
      </c>
      <c r="Q70" s="140">
        <f t="shared" si="4"/>
        <v>2400000</v>
      </c>
      <c r="R70" s="100">
        <v>850</v>
      </c>
      <c r="S70" s="122">
        <f t="shared" si="5"/>
        <v>1700000</v>
      </c>
      <c r="T70" s="100">
        <v>1500</v>
      </c>
      <c r="U70" s="122">
        <f t="shared" si="6"/>
        <v>3000000</v>
      </c>
      <c r="V70" s="100">
        <v>450</v>
      </c>
      <c r="W70" s="122">
        <f t="shared" si="7"/>
        <v>900000</v>
      </c>
      <c r="X70" s="100">
        <v>300</v>
      </c>
      <c r="Y70" s="122">
        <f t="shared" si="8"/>
        <v>600000</v>
      </c>
      <c r="Z70" s="100">
        <v>0</v>
      </c>
      <c r="AA70" s="122">
        <f t="shared" si="9"/>
        <v>0</v>
      </c>
      <c r="AB70" s="100">
        <v>0</v>
      </c>
      <c r="AC70" s="122">
        <f t="shared" si="10"/>
        <v>0</v>
      </c>
      <c r="AD70" s="101" t="s">
        <v>30</v>
      </c>
      <c r="AE70" s="100">
        <v>10200</v>
      </c>
      <c r="AF70" s="114">
        <v>2000</v>
      </c>
      <c r="AG70" s="122">
        <v>20400000</v>
      </c>
      <c r="AH70" s="20">
        <v>2040000</v>
      </c>
      <c r="AI70" s="21">
        <v>22440000</v>
      </c>
    </row>
    <row r="71" spans="1:35" ht="102" x14ac:dyDescent="0.25">
      <c r="A71" s="65">
        <v>149</v>
      </c>
      <c r="B71" s="101" t="s">
        <v>344</v>
      </c>
      <c r="C71" s="100" t="s">
        <v>547</v>
      </c>
      <c r="D71" s="101" t="s">
        <v>521</v>
      </c>
      <c r="E71" s="104" t="s">
        <v>548</v>
      </c>
      <c r="F71" s="104" t="s">
        <v>549</v>
      </c>
      <c r="G71" s="104" t="s">
        <v>550</v>
      </c>
      <c r="H71" s="12">
        <v>1000</v>
      </c>
      <c r="I71" s="234">
        <f t="shared" si="0"/>
        <v>1600000</v>
      </c>
      <c r="J71" s="9">
        <v>900</v>
      </c>
      <c r="K71" s="122">
        <f t="shared" si="1"/>
        <v>1440000</v>
      </c>
      <c r="L71" s="100">
        <v>400</v>
      </c>
      <c r="M71" s="122">
        <f t="shared" si="2"/>
        <v>640000</v>
      </c>
      <c r="N71" s="100">
        <v>200</v>
      </c>
      <c r="O71" s="122">
        <f t="shared" si="3"/>
        <v>320000</v>
      </c>
      <c r="P71" s="55">
        <v>60</v>
      </c>
      <c r="Q71" s="140">
        <f t="shared" si="4"/>
        <v>96000</v>
      </c>
      <c r="R71" s="100">
        <v>160</v>
      </c>
      <c r="S71" s="122">
        <f t="shared" si="5"/>
        <v>256000</v>
      </c>
      <c r="T71" s="100">
        <v>200</v>
      </c>
      <c r="U71" s="122">
        <f t="shared" si="6"/>
        <v>320000</v>
      </c>
      <c r="V71" s="100">
        <v>240</v>
      </c>
      <c r="W71" s="122">
        <f t="shared" si="7"/>
        <v>384000</v>
      </c>
      <c r="X71" s="100">
        <v>260</v>
      </c>
      <c r="Y71" s="122">
        <f t="shared" si="8"/>
        <v>416000</v>
      </c>
      <c r="Z71" s="100">
        <v>0</v>
      </c>
      <c r="AA71" s="122">
        <f t="shared" si="9"/>
        <v>0</v>
      </c>
      <c r="AB71" s="100">
        <v>0</v>
      </c>
      <c r="AC71" s="122">
        <f t="shared" si="10"/>
        <v>0</v>
      </c>
      <c r="AD71" s="101" t="s">
        <v>30</v>
      </c>
      <c r="AE71" s="100">
        <v>3420</v>
      </c>
      <c r="AF71" s="114">
        <v>1600</v>
      </c>
      <c r="AG71" s="122">
        <v>5472000</v>
      </c>
      <c r="AH71" s="20">
        <v>547200</v>
      </c>
      <c r="AI71" s="21">
        <v>6019200</v>
      </c>
    </row>
    <row r="72" spans="1:35" ht="114.75" x14ac:dyDescent="0.25">
      <c r="A72" s="102">
        <v>150</v>
      </c>
      <c r="B72" s="101" t="s">
        <v>344</v>
      </c>
      <c r="C72" s="100" t="s">
        <v>551</v>
      </c>
      <c r="D72" s="101" t="s">
        <v>521</v>
      </c>
      <c r="E72" s="104" t="s">
        <v>548</v>
      </c>
      <c r="F72" s="104" t="s">
        <v>552</v>
      </c>
      <c r="G72" s="104" t="s">
        <v>553</v>
      </c>
      <c r="H72" s="12">
        <v>1000</v>
      </c>
      <c r="I72" s="234">
        <f t="shared" si="0"/>
        <v>850000</v>
      </c>
      <c r="J72" s="9">
        <v>300</v>
      </c>
      <c r="K72" s="122">
        <f t="shared" si="1"/>
        <v>255000</v>
      </c>
      <c r="L72" s="100">
        <v>400</v>
      </c>
      <c r="M72" s="122">
        <f t="shared" si="2"/>
        <v>340000</v>
      </c>
      <c r="N72" s="100">
        <v>200</v>
      </c>
      <c r="O72" s="122">
        <f t="shared" si="3"/>
        <v>170000</v>
      </c>
      <c r="P72" s="55">
        <v>60</v>
      </c>
      <c r="Q72" s="140">
        <f t="shared" si="4"/>
        <v>51000</v>
      </c>
      <c r="R72" s="100">
        <v>160</v>
      </c>
      <c r="S72" s="122">
        <f t="shared" si="5"/>
        <v>136000</v>
      </c>
      <c r="T72" s="100">
        <v>200</v>
      </c>
      <c r="U72" s="122">
        <f t="shared" si="6"/>
        <v>170000</v>
      </c>
      <c r="V72" s="100">
        <v>240</v>
      </c>
      <c r="W72" s="122">
        <f t="shared" si="7"/>
        <v>204000</v>
      </c>
      <c r="X72" s="100">
        <v>260</v>
      </c>
      <c r="Y72" s="122">
        <f t="shared" si="8"/>
        <v>221000</v>
      </c>
      <c r="Z72" s="100">
        <v>0</v>
      </c>
      <c r="AA72" s="122">
        <f t="shared" si="9"/>
        <v>0</v>
      </c>
      <c r="AB72" s="100">
        <v>0</v>
      </c>
      <c r="AC72" s="122">
        <f t="shared" si="10"/>
        <v>0</v>
      </c>
      <c r="AD72" s="101" t="s">
        <v>30</v>
      </c>
      <c r="AE72" s="100">
        <v>2820</v>
      </c>
      <c r="AF72" s="114">
        <v>850</v>
      </c>
      <c r="AG72" s="122">
        <v>2397000</v>
      </c>
      <c r="AH72" s="20">
        <v>239700</v>
      </c>
      <c r="AI72" s="21">
        <v>2636700</v>
      </c>
    </row>
    <row r="73" spans="1:35" ht="114.75" x14ac:dyDescent="0.25">
      <c r="A73" s="65">
        <v>151</v>
      </c>
      <c r="B73" s="101" t="s">
        <v>344</v>
      </c>
      <c r="C73" s="100" t="s">
        <v>554</v>
      </c>
      <c r="D73" s="101" t="s">
        <v>521</v>
      </c>
      <c r="E73" s="104" t="s">
        <v>544</v>
      </c>
      <c r="F73" s="104" t="s">
        <v>555</v>
      </c>
      <c r="G73" s="104" t="s">
        <v>546</v>
      </c>
      <c r="H73" s="108">
        <v>3000</v>
      </c>
      <c r="I73" s="234">
        <f t="shared" si="0"/>
        <v>7800000</v>
      </c>
      <c r="J73" s="100">
        <v>900</v>
      </c>
      <c r="K73" s="122">
        <f t="shared" si="1"/>
        <v>2340000</v>
      </c>
      <c r="L73" s="100">
        <v>400</v>
      </c>
      <c r="M73" s="122">
        <f t="shared" si="2"/>
        <v>1040000</v>
      </c>
      <c r="N73" s="100">
        <v>900</v>
      </c>
      <c r="O73" s="122">
        <f t="shared" si="3"/>
        <v>2340000</v>
      </c>
      <c r="P73" s="55">
        <v>1200</v>
      </c>
      <c r="Q73" s="140">
        <f t="shared" si="4"/>
        <v>3120000</v>
      </c>
      <c r="R73" s="100">
        <v>260</v>
      </c>
      <c r="S73" s="122">
        <f t="shared" si="5"/>
        <v>676000</v>
      </c>
      <c r="T73" s="100">
        <v>1500</v>
      </c>
      <c r="U73" s="122">
        <f t="shared" si="6"/>
        <v>3900000</v>
      </c>
      <c r="V73" s="100">
        <v>500</v>
      </c>
      <c r="W73" s="122">
        <f t="shared" si="7"/>
        <v>1300000</v>
      </c>
      <c r="X73" s="100">
        <v>260</v>
      </c>
      <c r="Y73" s="122">
        <f t="shared" si="8"/>
        <v>676000</v>
      </c>
      <c r="Z73" s="100">
        <v>0</v>
      </c>
      <c r="AA73" s="122">
        <f t="shared" si="9"/>
        <v>0</v>
      </c>
      <c r="AB73" s="100">
        <v>0</v>
      </c>
      <c r="AC73" s="122">
        <f t="shared" si="10"/>
        <v>0</v>
      </c>
      <c r="AD73" s="101" t="s">
        <v>30</v>
      </c>
      <c r="AE73" s="100">
        <v>8920</v>
      </c>
      <c r="AF73" s="114">
        <v>2600</v>
      </c>
      <c r="AG73" s="122">
        <v>23192000</v>
      </c>
      <c r="AH73" s="20">
        <v>2319200</v>
      </c>
      <c r="AI73" s="21">
        <v>25511200</v>
      </c>
    </row>
    <row r="74" spans="1:35" ht="89.25" x14ac:dyDescent="0.25">
      <c r="A74" s="102">
        <v>152</v>
      </c>
      <c r="B74" s="101" t="s">
        <v>344</v>
      </c>
      <c r="C74" s="100" t="s">
        <v>556</v>
      </c>
      <c r="D74" s="101" t="s">
        <v>521</v>
      </c>
      <c r="E74" s="104" t="s">
        <v>526</v>
      </c>
      <c r="F74" s="104" t="s">
        <v>557</v>
      </c>
      <c r="G74" s="104" t="s">
        <v>558</v>
      </c>
      <c r="H74" s="12">
        <v>2000</v>
      </c>
      <c r="I74" s="234">
        <f t="shared" si="0"/>
        <v>5200000</v>
      </c>
      <c r="J74" s="9">
        <v>600</v>
      </c>
      <c r="K74" s="122">
        <f t="shared" si="1"/>
        <v>1560000</v>
      </c>
      <c r="L74" s="100">
        <v>500</v>
      </c>
      <c r="M74" s="122">
        <f t="shared" si="2"/>
        <v>1300000</v>
      </c>
      <c r="N74" s="100">
        <v>600</v>
      </c>
      <c r="O74" s="122">
        <f t="shared" si="3"/>
        <v>1560000</v>
      </c>
      <c r="P74" s="55">
        <v>600</v>
      </c>
      <c r="Q74" s="140">
        <f t="shared" si="4"/>
        <v>1560000</v>
      </c>
      <c r="R74" s="100">
        <v>260</v>
      </c>
      <c r="S74" s="122">
        <f t="shared" si="5"/>
        <v>676000</v>
      </c>
      <c r="T74" s="100">
        <v>200</v>
      </c>
      <c r="U74" s="122">
        <f t="shared" si="6"/>
        <v>520000</v>
      </c>
      <c r="V74" s="100">
        <v>320</v>
      </c>
      <c r="W74" s="122">
        <f t="shared" si="7"/>
        <v>832000</v>
      </c>
      <c r="X74" s="100">
        <v>260</v>
      </c>
      <c r="Y74" s="122">
        <f t="shared" si="8"/>
        <v>676000</v>
      </c>
      <c r="Z74" s="100">
        <v>0</v>
      </c>
      <c r="AA74" s="122">
        <f t="shared" si="9"/>
        <v>0</v>
      </c>
      <c r="AB74" s="100">
        <v>0</v>
      </c>
      <c r="AC74" s="122">
        <f t="shared" si="10"/>
        <v>0</v>
      </c>
      <c r="AD74" s="101" t="s">
        <v>30</v>
      </c>
      <c r="AE74" s="100">
        <v>5340</v>
      </c>
      <c r="AF74" s="114">
        <v>2600</v>
      </c>
      <c r="AG74" s="122">
        <v>13884000</v>
      </c>
      <c r="AH74" s="20">
        <v>1388400</v>
      </c>
      <c r="AI74" s="21">
        <v>15272400</v>
      </c>
    </row>
    <row r="75" spans="1:35" ht="153" x14ac:dyDescent="0.25">
      <c r="A75" s="65">
        <v>153</v>
      </c>
      <c r="B75" s="101" t="s">
        <v>344</v>
      </c>
      <c r="C75" s="100" t="s">
        <v>559</v>
      </c>
      <c r="D75" s="101" t="s">
        <v>521</v>
      </c>
      <c r="E75" s="104" t="s">
        <v>560</v>
      </c>
      <c r="F75" s="104" t="s">
        <v>561</v>
      </c>
      <c r="G75" s="104" t="s">
        <v>562</v>
      </c>
      <c r="H75" s="12">
        <v>2000</v>
      </c>
      <c r="I75" s="234">
        <f t="shared" si="0"/>
        <v>5000000</v>
      </c>
      <c r="J75" s="9">
        <v>400</v>
      </c>
      <c r="K75" s="122">
        <f t="shared" si="1"/>
        <v>1000000</v>
      </c>
      <c r="L75" s="100">
        <v>400</v>
      </c>
      <c r="M75" s="122">
        <f t="shared" si="2"/>
        <v>1000000</v>
      </c>
      <c r="N75" s="100">
        <v>600</v>
      </c>
      <c r="O75" s="122">
        <f t="shared" si="3"/>
        <v>1500000</v>
      </c>
      <c r="P75" s="55">
        <v>700</v>
      </c>
      <c r="Q75" s="140">
        <f t="shared" si="4"/>
        <v>1750000</v>
      </c>
      <c r="R75" s="100">
        <v>160</v>
      </c>
      <c r="S75" s="122">
        <f t="shared" si="5"/>
        <v>400000</v>
      </c>
      <c r="T75" s="100">
        <v>500</v>
      </c>
      <c r="U75" s="122">
        <f t="shared" si="6"/>
        <v>1250000</v>
      </c>
      <c r="V75" s="100">
        <v>420</v>
      </c>
      <c r="W75" s="122">
        <f t="shared" si="7"/>
        <v>1050000</v>
      </c>
      <c r="X75" s="100">
        <v>300</v>
      </c>
      <c r="Y75" s="122">
        <f t="shared" si="8"/>
        <v>750000</v>
      </c>
      <c r="Z75" s="100">
        <v>0</v>
      </c>
      <c r="AA75" s="122">
        <f t="shared" si="9"/>
        <v>0</v>
      </c>
      <c r="AB75" s="100">
        <v>0</v>
      </c>
      <c r="AC75" s="122">
        <f t="shared" si="10"/>
        <v>0</v>
      </c>
      <c r="AD75" s="101" t="s">
        <v>30</v>
      </c>
      <c r="AE75" s="100">
        <v>5480</v>
      </c>
      <c r="AF75" s="114">
        <v>2500</v>
      </c>
      <c r="AG75" s="122">
        <v>13700000</v>
      </c>
      <c r="AH75" s="20">
        <v>1370000</v>
      </c>
      <c r="AI75" s="21">
        <v>15070000</v>
      </c>
    </row>
    <row r="76" spans="1:35" ht="178.5" x14ac:dyDescent="0.25">
      <c r="A76" s="102">
        <v>154</v>
      </c>
      <c r="B76" s="101" t="s">
        <v>344</v>
      </c>
      <c r="C76" s="100" t="s">
        <v>563</v>
      </c>
      <c r="D76" s="101" t="s">
        <v>521</v>
      </c>
      <c r="E76" s="104" t="s">
        <v>564</v>
      </c>
      <c r="F76" s="104" t="s">
        <v>565</v>
      </c>
      <c r="G76" s="104" t="s">
        <v>562</v>
      </c>
      <c r="H76" s="12">
        <v>1000</v>
      </c>
      <c r="I76" s="234">
        <f t="shared" si="0"/>
        <v>2800000</v>
      </c>
      <c r="J76" s="9">
        <v>350</v>
      </c>
      <c r="K76" s="122">
        <f t="shared" si="1"/>
        <v>980000</v>
      </c>
      <c r="L76" s="100">
        <v>300</v>
      </c>
      <c r="M76" s="122">
        <f t="shared" si="2"/>
        <v>840000</v>
      </c>
      <c r="N76" s="100">
        <v>600</v>
      </c>
      <c r="O76" s="122">
        <f t="shared" si="3"/>
        <v>1680000</v>
      </c>
      <c r="P76" s="55">
        <v>350</v>
      </c>
      <c r="Q76" s="140">
        <f t="shared" si="4"/>
        <v>980000</v>
      </c>
      <c r="R76" s="100">
        <v>120</v>
      </c>
      <c r="S76" s="122">
        <f t="shared" si="5"/>
        <v>336000</v>
      </c>
      <c r="T76" s="100">
        <v>500</v>
      </c>
      <c r="U76" s="122">
        <f t="shared" si="6"/>
        <v>1400000</v>
      </c>
      <c r="V76" s="100">
        <v>480</v>
      </c>
      <c r="W76" s="122">
        <f t="shared" si="7"/>
        <v>1344000</v>
      </c>
      <c r="X76" s="100">
        <v>340</v>
      </c>
      <c r="Y76" s="122">
        <f t="shared" si="8"/>
        <v>952000</v>
      </c>
      <c r="Z76" s="100">
        <v>0</v>
      </c>
      <c r="AA76" s="122">
        <f t="shared" si="9"/>
        <v>0</v>
      </c>
      <c r="AB76" s="100">
        <v>0</v>
      </c>
      <c r="AC76" s="122">
        <f t="shared" si="10"/>
        <v>0</v>
      </c>
      <c r="AD76" s="101" t="s">
        <v>30</v>
      </c>
      <c r="AE76" s="100">
        <v>4040</v>
      </c>
      <c r="AF76" s="114">
        <v>2800</v>
      </c>
      <c r="AG76" s="122">
        <v>11312000</v>
      </c>
      <c r="AH76" s="20">
        <v>1131200</v>
      </c>
      <c r="AI76" s="21">
        <v>12443200</v>
      </c>
    </row>
    <row r="77" spans="1:35" ht="165.75" x14ac:dyDescent="0.25">
      <c r="A77" s="65">
        <v>155</v>
      </c>
      <c r="B77" s="101" t="s">
        <v>344</v>
      </c>
      <c r="C77" s="100" t="s">
        <v>566</v>
      </c>
      <c r="D77" s="101" t="s">
        <v>521</v>
      </c>
      <c r="E77" s="104" t="s">
        <v>567</v>
      </c>
      <c r="F77" s="104" t="s">
        <v>568</v>
      </c>
      <c r="G77" s="104" t="s">
        <v>562</v>
      </c>
      <c r="H77" s="108">
        <v>1000</v>
      </c>
      <c r="I77" s="234">
        <f t="shared" ref="I77:I118" si="11">H77*$AF77</f>
        <v>3500000</v>
      </c>
      <c r="J77" s="100">
        <v>350</v>
      </c>
      <c r="K77" s="122">
        <f t="shared" ref="K77:K118" si="12">J77*$AF77</f>
        <v>1225000</v>
      </c>
      <c r="L77" s="100">
        <v>300</v>
      </c>
      <c r="M77" s="122">
        <f t="shared" ref="M77:M118" si="13">L77*$AF77</f>
        <v>1050000</v>
      </c>
      <c r="N77" s="100">
        <v>600</v>
      </c>
      <c r="O77" s="122">
        <f t="shared" ref="O77:O118" si="14">N77*$AF77</f>
        <v>2100000</v>
      </c>
      <c r="P77" s="55">
        <v>300</v>
      </c>
      <c r="Q77" s="140">
        <f t="shared" ref="Q77:Q118" si="15">P77*$AF77</f>
        <v>1050000</v>
      </c>
      <c r="R77" s="100">
        <v>160</v>
      </c>
      <c r="S77" s="122">
        <f t="shared" ref="S77:S118" si="16">R77*$AF77</f>
        <v>560000</v>
      </c>
      <c r="T77" s="100">
        <v>500</v>
      </c>
      <c r="U77" s="122">
        <f t="shared" ref="U77:U118" si="17">T77*$AF77</f>
        <v>1750000</v>
      </c>
      <c r="V77" s="100">
        <v>240</v>
      </c>
      <c r="W77" s="122">
        <f t="shared" ref="W77:W118" si="18">V77*$AF77</f>
        <v>840000</v>
      </c>
      <c r="X77" s="100">
        <v>250</v>
      </c>
      <c r="Y77" s="122">
        <f t="shared" ref="Y77:Y118" si="19">X77*$AF77</f>
        <v>875000</v>
      </c>
      <c r="Z77" s="100">
        <v>0</v>
      </c>
      <c r="AA77" s="122">
        <f t="shared" ref="AA77:AA118" si="20">Z77*$AF77</f>
        <v>0</v>
      </c>
      <c r="AB77" s="100">
        <v>0</v>
      </c>
      <c r="AC77" s="122">
        <f t="shared" ref="AC77:AC118" si="21">AB77*$AF77</f>
        <v>0</v>
      </c>
      <c r="AD77" s="101" t="s">
        <v>30</v>
      </c>
      <c r="AE77" s="100">
        <v>3700</v>
      </c>
      <c r="AF77" s="114">
        <v>3500</v>
      </c>
      <c r="AG77" s="122">
        <v>12950000</v>
      </c>
      <c r="AH77" s="20">
        <v>1295000</v>
      </c>
      <c r="AI77" s="21">
        <v>14245000</v>
      </c>
    </row>
    <row r="78" spans="1:35" ht="153" x14ac:dyDescent="0.25">
      <c r="A78" s="102">
        <v>156</v>
      </c>
      <c r="B78" s="101" t="s">
        <v>344</v>
      </c>
      <c r="C78" s="100" t="s">
        <v>569</v>
      </c>
      <c r="D78" s="101" t="s">
        <v>521</v>
      </c>
      <c r="E78" s="104" t="s">
        <v>570</v>
      </c>
      <c r="F78" s="104" t="s">
        <v>571</v>
      </c>
      <c r="G78" s="104" t="s">
        <v>562</v>
      </c>
      <c r="H78" s="108">
        <v>1000</v>
      </c>
      <c r="I78" s="234">
        <f t="shared" si="11"/>
        <v>2600000</v>
      </c>
      <c r="J78" s="100">
        <v>80</v>
      </c>
      <c r="K78" s="122">
        <f t="shared" si="12"/>
        <v>208000</v>
      </c>
      <c r="L78" s="100">
        <v>300</v>
      </c>
      <c r="M78" s="122">
        <f t="shared" si="13"/>
        <v>780000</v>
      </c>
      <c r="N78" s="100">
        <v>600</v>
      </c>
      <c r="O78" s="122">
        <f t="shared" si="14"/>
        <v>1560000</v>
      </c>
      <c r="P78" s="55">
        <v>150</v>
      </c>
      <c r="Q78" s="140">
        <f t="shared" si="15"/>
        <v>390000</v>
      </c>
      <c r="R78" s="100">
        <v>100</v>
      </c>
      <c r="S78" s="122">
        <f t="shared" si="16"/>
        <v>260000</v>
      </c>
      <c r="T78" s="100">
        <v>500</v>
      </c>
      <c r="U78" s="122">
        <f t="shared" si="17"/>
        <v>1300000</v>
      </c>
      <c r="V78" s="100">
        <v>240</v>
      </c>
      <c r="W78" s="122">
        <f t="shared" si="18"/>
        <v>624000</v>
      </c>
      <c r="X78" s="100">
        <v>220</v>
      </c>
      <c r="Y78" s="122">
        <f t="shared" si="19"/>
        <v>572000</v>
      </c>
      <c r="Z78" s="100">
        <v>0</v>
      </c>
      <c r="AA78" s="122">
        <f t="shared" si="20"/>
        <v>0</v>
      </c>
      <c r="AB78" s="100">
        <v>0</v>
      </c>
      <c r="AC78" s="122">
        <f t="shared" si="21"/>
        <v>0</v>
      </c>
      <c r="AD78" s="101" t="s">
        <v>30</v>
      </c>
      <c r="AE78" s="100">
        <v>3190</v>
      </c>
      <c r="AF78" s="114">
        <v>2600</v>
      </c>
      <c r="AG78" s="122">
        <v>8294000</v>
      </c>
      <c r="AH78" s="20">
        <v>829400</v>
      </c>
      <c r="AI78" s="21">
        <v>9123400</v>
      </c>
    </row>
    <row r="79" spans="1:35" ht="76.5" x14ac:dyDescent="0.25">
      <c r="A79" s="65">
        <v>157</v>
      </c>
      <c r="B79" s="101" t="s">
        <v>344</v>
      </c>
      <c r="C79" s="100" t="s">
        <v>572</v>
      </c>
      <c r="D79" s="101" t="s">
        <v>521</v>
      </c>
      <c r="E79" s="104" t="s">
        <v>573</v>
      </c>
      <c r="F79" s="104" t="s">
        <v>574</v>
      </c>
      <c r="G79" s="104" t="s">
        <v>575</v>
      </c>
      <c r="H79" s="108">
        <v>1000</v>
      </c>
      <c r="I79" s="234">
        <f t="shared" si="11"/>
        <v>4500000</v>
      </c>
      <c r="J79" s="100">
        <v>50</v>
      </c>
      <c r="K79" s="122">
        <f t="shared" si="12"/>
        <v>225000</v>
      </c>
      <c r="L79" s="100">
        <v>100</v>
      </c>
      <c r="M79" s="122">
        <f t="shared" si="13"/>
        <v>450000</v>
      </c>
      <c r="N79" s="100">
        <v>150</v>
      </c>
      <c r="O79" s="122">
        <f t="shared" si="14"/>
        <v>675000</v>
      </c>
      <c r="P79" s="55">
        <v>60</v>
      </c>
      <c r="Q79" s="140">
        <f t="shared" si="15"/>
        <v>270000</v>
      </c>
      <c r="R79" s="100">
        <v>60</v>
      </c>
      <c r="S79" s="122">
        <f t="shared" si="16"/>
        <v>270000</v>
      </c>
      <c r="T79" s="100">
        <v>200</v>
      </c>
      <c r="U79" s="122">
        <f t="shared" si="17"/>
        <v>900000</v>
      </c>
      <c r="V79" s="100">
        <v>80</v>
      </c>
      <c r="W79" s="122">
        <f t="shared" si="18"/>
        <v>360000</v>
      </c>
      <c r="X79" s="100">
        <v>120</v>
      </c>
      <c r="Y79" s="122">
        <f t="shared" si="19"/>
        <v>540000</v>
      </c>
      <c r="Z79" s="100">
        <v>0</v>
      </c>
      <c r="AA79" s="122">
        <f t="shared" si="20"/>
        <v>0</v>
      </c>
      <c r="AB79" s="100">
        <v>0</v>
      </c>
      <c r="AC79" s="122">
        <f t="shared" si="21"/>
        <v>0</v>
      </c>
      <c r="AD79" s="101" t="s">
        <v>30</v>
      </c>
      <c r="AE79" s="100">
        <v>1820</v>
      </c>
      <c r="AF79" s="114">
        <v>4500</v>
      </c>
      <c r="AG79" s="122">
        <v>8190000</v>
      </c>
      <c r="AH79" s="20">
        <v>819000</v>
      </c>
      <c r="AI79" s="21">
        <v>9009000</v>
      </c>
    </row>
    <row r="80" spans="1:35" ht="76.5" x14ac:dyDescent="0.25">
      <c r="A80" s="102">
        <v>158</v>
      </c>
      <c r="B80" s="101" t="s">
        <v>344</v>
      </c>
      <c r="C80" s="100" t="s">
        <v>576</v>
      </c>
      <c r="D80" s="101" t="s">
        <v>521</v>
      </c>
      <c r="E80" s="104" t="s">
        <v>577</v>
      </c>
      <c r="F80" s="104" t="s">
        <v>578</v>
      </c>
      <c r="G80" s="104" t="s">
        <v>562</v>
      </c>
      <c r="H80" s="108">
        <v>1000</v>
      </c>
      <c r="I80" s="234">
        <f t="shared" si="11"/>
        <v>1600000</v>
      </c>
      <c r="J80" s="100">
        <v>60</v>
      </c>
      <c r="K80" s="122">
        <f t="shared" si="12"/>
        <v>96000</v>
      </c>
      <c r="L80" s="100">
        <v>300</v>
      </c>
      <c r="M80" s="122">
        <f t="shared" si="13"/>
        <v>480000</v>
      </c>
      <c r="N80" s="100">
        <v>300</v>
      </c>
      <c r="O80" s="122">
        <f t="shared" si="14"/>
        <v>480000</v>
      </c>
      <c r="P80" s="55">
        <v>200</v>
      </c>
      <c r="Q80" s="140">
        <f t="shared" si="15"/>
        <v>320000</v>
      </c>
      <c r="R80" s="100">
        <v>80</v>
      </c>
      <c r="S80" s="122">
        <f t="shared" si="16"/>
        <v>128000</v>
      </c>
      <c r="T80" s="100">
        <v>200</v>
      </c>
      <c r="U80" s="122">
        <f t="shared" si="17"/>
        <v>320000</v>
      </c>
      <c r="V80" s="100">
        <v>180</v>
      </c>
      <c r="W80" s="122">
        <f t="shared" si="18"/>
        <v>288000</v>
      </c>
      <c r="X80" s="100">
        <v>80</v>
      </c>
      <c r="Y80" s="122">
        <f t="shared" si="19"/>
        <v>128000</v>
      </c>
      <c r="Z80" s="100">
        <v>0</v>
      </c>
      <c r="AA80" s="122">
        <f t="shared" si="20"/>
        <v>0</v>
      </c>
      <c r="AB80" s="100">
        <v>0</v>
      </c>
      <c r="AC80" s="122">
        <f t="shared" si="21"/>
        <v>0</v>
      </c>
      <c r="AD80" s="101" t="s">
        <v>30</v>
      </c>
      <c r="AE80" s="100">
        <v>2400</v>
      </c>
      <c r="AF80" s="114">
        <v>1600</v>
      </c>
      <c r="AG80" s="122">
        <v>3840000</v>
      </c>
      <c r="AH80" s="20">
        <v>384000</v>
      </c>
      <c r="AI80" s="21">
        <v>4224000</v>
      </c>
    </row>
    <row r="81" spans="1:35" ht="89.25" x14ac:dyDescent="0.25">
      <c r="A81" s="65">
        <v>159</v>
      </c>
      <c r="B81" s="101" t="s">
        <v>344</v>
      </c>
      <c r="C81" s="100" t="s">
        <v>579</v>
      </c>
      <c r="D81" s="101" t="s">
        <v>521</v>
      </c>
      <c r="E81" s="104" t="s">
        <v>580</v>
      </c>
      <c r="F81" s="104" t="s">
        <v>581</v>
      </c>
      <c r="G81" s="104" t="s">
        <v>582</v>
      </c>
      <c r="H81" s="108">
        <v>1000</v>
      </c>
      <c r="I81" s="234">
        <f t="shared" si="11"/>
        <v>2000000</v>
      </c>
      <c r="J81" s="100">
        <v>60</v>
      </c>
      <c r="K81" s="122">
        <f t="shared" si="12"/>
        <v>120000</v>
      </c>
      <c r="L81" s="100">
        <v>150</v>
      </c>
      <c r="M81" s="122">
        <f t="shared" si="13"/>
        <v>300000</v>
      </c>
      <c r="N81" s="100">
        <v>300</v>
      </c>
      <c r="O81" s="122">
        <f t="shared" si="14"/>
        <v>600000</v>
      </c>
      <c r="P81" s="55">
        <v>100</v>
      </c>
      <c r="Q81" s="140">
        <f t="shared" si="15"/>
        <v>200000</v>
      </c>
      <c r="R81" s="100">
        <v>80</v>
      </c>
      <c r="S81" s="122">
        <f t="shared" si="16"/>
        <v>160000</v>
      </c>
      <c r="T81" s="100">
        <v>100</v>
      </c>
      <c r="U81" s="122">
        <f t="shared" si="17"/>
        <v>200000</v>
      </c>
      <c r="V81" s="100">
        <v>120</v>
      </c>
      <c r="W81" s="122">
        <f t="shared" si="18"/>
        <v>240000</v>
      </c>
      <c r="X81" s="100">
        <v>60</v>
      </c>
      <c r="Y81" s="122">
        <f t="shared" si="19"/>
        <v>120000</v>
      </c>
      <c r="Z81" s="100">
        <v>0</v>
      </c>
      <c r="AA81" s="122">
        <f t="shared" si="20"/>
        <v>0</v>
      </c>
      <c r="AB81" s="100">
        <v>0</v>
      </c>
      <c r="AC81" s="122">
        <f t="shared" si="21"/>
        <v>0</v>
      </c>
      <c r="AD81" s="101" t="s">
        <v>30</v>
      </c>
      <c r="AE81" s="100">
        <v>1970</v>
      </c>
      <c r="AF81" s="114">
        <v>2000</v>
      </c>
      <c r="AG81" s="122">
        <v>3940000</v>
      </c>
      <c r="AH81" s="20">
        <v>394000</v>
      </c>
      <c r="AI81" s="21">
        <v>4334000</v>
      </c>
    </row>
    <row r="82" spans="1:35" ht="153" x14ac:dyDescent="0.25">
      <c r="A82" s="102">
        <v>160</v>
      </c>
      <c r="B82" s="101" t="s">
        <v>344</v>
      </c>
      <c r="C82" s="100" t="s">
        <v>583</v>
      </c>
      <c r="D82" s="101" t="s">
        <v>521</v>
      </c>
      <c r="E82" s="104" t="s">
        <v>584</v>
      </c>
      <c r="F82" s="104" t="s">
        <v>585</v>
      </c>
      <c r="G82" s="104" t="s">
        <v>562</v>
      </c>
      <c r="H82" s="108">
        <v>2000</v>
      </c>
      <c r="I82" s="234">
        <f t="shared" si="11"/>
        <v>4000000</v>
      </c>
      <c r="J82" s="100">
        <v>100</v>
      </c>
      <c r="K82" s="122">
        <f t="shared" si="12"/>
        <v>200000</v>
      </c>
      <c r="L82" s="100">
        <v>100</v>
      </c>
      <c r="M82" s="122">
        <f t="shared" si="13"/>
        <v>200000</v>
      </c>
      <c r="N82" s="100">
        <v>300</v>
      </c>
      <c r="O82" s="122">
        <f t="shared" si="14"/>
        <v>600000</v>
      </c>
      <c r="P82" s="55">
        <v>200</v>
      </c>
      <c r="Q82" s="140">
        <f t="shared" si="15"/>
        <v>400000</v>
      </c>
      <c r="R82" s="100">
        <v>50</v>
      </c>
      <c r="S82" s="122">
        <f t="shared" si="16"/>
        <v>100000</v>
      </c>
      <c r="T82" s="100">
        <v>100</v>
      </c>
      <c r="U82" s="122">
        <f t="shared" si="17"/>
        <v>200000</v>
      </c>
      <c r="V82" s="100">
        <v>120</v>
      </c>
      <c r="W82" s="122">
        <f t="shared" si="18"/>
        <v>240000</v>
      </c>
      <c r="X82" s="100">
        <v>150</v>
      </c>
      <c r="Y82" s="122">
        <f t="shared" si="19"/>
        <v>300000</v>
      </c>
      <c r="Z82" s="100">
        <v>0</v>
      </c>
      <c r="AA82" s="122">
        <f t="shared" si="20"/>
        <v>0</v>
      </c>
      <c r="AB82" s="100">
        <v>0</v>
      </c>
      <c r="AC82" s="122">
        <f t="shared" si="21"/>
        <v>0</v>
      </c>
      <c r="AD82" s="101" t="s">
        <v>30</v>
      </c>
      <c r="AE82" s="100">
        <v>3120</v>
      </c>
      <c r="AF82" s="114">
        <v>2000</v>
      </c>
      <c r="AG82" s="122">
        <v>6240000</v>
      </c>
      <c r="AH82" s="20">
        <v>624000</v>
      </c>
      <c r="AI82" s="21">
        <v>6864000</v>
      </c>
    </row>
    <row r="83" spans="1:35" ht="102" x14ac:dyDescent="0.25">
      <c r="A83" s="65">
        <v>161</v>
      </c>
      <c r="B83" s="101" t="s">
        <v>344</v>
      </c>
      <c r="C83" s="100" t="s">
        <v>586</v>
      </c>
      <c r="D83" s="101" t="s">
        <v>521</v>
      </c>
      <c r="E83" s="104" t="s">
        <v>526</v>
      </c>
      <c r="F83" s="104" t="s">
        <v>587</v>
      </c>
      <c r="G83" s="104" t="s">
        <v>524</v>
      </c>
      <c r="H83" s="108">
        <v>2000</v>
      </c>
      <c r="I83" s="234">
        <f t="shared" si="11"/>
        <v>3700000</v>
      </c>
      <c r="J83" s="100">
        <v>300</v>
      </c>
      <c r="K83" s="122">
        <f t="shared" si="12"/>
        <v>555000</v>
      </c>
      <c r="L83" s="100">
        <v>300</v>
      </c>
      <c r="M83" s="122">
        <f t="shared" si="13"/>
        <v>555000</v>
      </c>
      <c r="N83" s="100">
        <v>600</v>
      </c>
      <c r="O83" s="122">
        <f t="shared" si="14"/>
        <v>1110000</v>
      </c>
      <c r="P83" s="55">
        <v>200</v>
      </c>
      <c r="Q83" s="140">
        <f t="shared" si="15"/>
        <v>370000</v>
      </c>
      <c r="R83" s="100">
        <v>120</v>
      </c>
      <c r="S83" s="122">
        <f t="shared" si="16"/>
        <v>222000</v>
      </c>
      <c r="T83" s="100">
        <v>500</v>
      </c>
      <c r="U83" s="122">
        <f t="shared" si="17"/>
        <v>925000</v>
      </c>
      <c r="V83" s="100">
        <v>480</v>
      </c>
      <c r="W83" s="122">
        <f t="shared" si="18"/>
        <v>888000</v>
      </c>
      <c r="X83" s="100">
        <v>150</v>
      </c>
      <c r="Y83" s="122">
        <f t="shared" si="19"/>
        <v>277500</v>
      </c>
      <c r="Z83" s="100">
        <v>0</v>
      </c>
      <c r="AA83" s="122">
        <f t="shared" si="20"/>
        <v>0</v>
      </c>
      <c r="AB83" s="100">
        <v>0</v>
      </c>
      <c r="AC83" s="122">
        <f t="shared" si="21"/>
        <v>0</v>
      </c>
      <c r="AD83" s="101" t="s">
        <v>30</v>
      </c>
      <c r="AE83" s="100">
        <v>4650</v>
      </c>
      <c r="AF83" s="114">
        <v>1850</v>
      </c>
      <c r="AG83" s="122">
        <v>8602500</v>
      </c>
      <c r="AH83" s="20">
        <v>860250</v>
      </c>
      <c r="AI83" s="21">
        <v>9462750</v>
      </c>
    </row>
    <row r="84" spans="1:35" ht="102" x14ac:dyDescent="0.25">
      <c r="A84" s="102">
        <v>162</v>
      </c>
      <c r="B84" s="101" t="s">
        <v>344</v>
      </c>
      <c r="C84" s="100" t="s">
        <v>588</v>
      </c>
      <c r="D84" s="101" t="s">
        <v>521</v>
      </c>
      <c r="E84" s="104" t="s">
        <v>526</v>
      </c>
      <c r="F84" s="104" t="s">
        <v>587</v>
      </c>
      <c r="G84" s="104" t="s">
        <v>524</v>
      </c>
      <c r="H84" s="108">
        <v>2000</v>
      </c>
      <c r="I84" s="234">
        <f t="shared" si="11"/>
        <v>3600000</v>
      </c>
      <c r="J84" s="100">
        <v>300</v>
      </c>
      <c r="K84" s="122">
        <f t="shared" si="12"/>
        <v>540000</v>
      </c>
      <c r="L84" s="100">
        <v>300</v>
      </c>
      <c r="M84" s="122">
        <f t="shared" si="13"/>
        <v>540000</v>
      </c>
      <c r="N84" s="100">
        <v>600</v>
      </c>
      <c r="O84" s="122">
        <f t="shared" si="14"/>
        <v>1080000</v>
      </c>
      <c r="P84" s="55">
        <v>200</v>
      </c>
      <c r="Q84" s="140">
        <f t="shared" si="15"/>
        <v>360000</v>
      </c>
      <c r="R84" s="100">
        <v>120</v>
      </c>
      <c r="S84" s="122">
        <f t="shared" si="16"/>
        <v>216000</v>
      </c>
      <c r="T84" s="100">
        <v>500</v>
      </c>
      <c r="U84" s="122">
        <f t="shared" si="17"/>
        <v>900000</v>
      </c>
      <c r="V84" s="100">
        <v>480</v>
      </c>
      <c r="W84" s="122">
        <f t="shared" si="18"/>
        <v>864000</v>
      </c>
      <c r="X84" s="100">
        <v>150</v>
      </c>
      <c r="Y84" s="122">
        <f t="shared" si="19"/>
        <v>270000</v>
      </c>
      <c r="Z84" s="100">
        <v>0</v>
      </c>
      <c r="AA84" s="122">
        <f t="shared" si="20"/>
        <v>0</v>
      </c>
      <c r="AB84" s="100">
        <v>0</v>
      </c>
      <c r="AC84" s="122">
        <f t="shared" si="21"/>
        <v>0</v>
      </c>
      <c r="AD84" s="101" t="s">
        <v>30</v>
      </c>
      <c r="AE84" s="100">
        <v>4650</v>
      </c>
      <c r="AF84" s="114">
        <v>1800</v>
      </c>
      <c r="AG84" s="122">
        <v>8370000</v>
      </c>
      <c r="AH84" s="20">
        <v>837000</v>
      </c>
      <c r="AI84" s="21">
        <v>9207000</v>
      </c>
    </row>
    <row r="85" spans="1:35" ht="102" x14ac:dyDescent="0.25">
      <c r="A85" s="65">
        <v>163</v>
      </c>
      <c r="B85" s="101" t="s">
        <v>344</v>
      </c>
      <c r="C85" s="100" t="s">
        <v>589</v>
      </c>
      <c r="D85" s="101" t="s">
        <v>521</v>
      </c>
      <c r="E85" s="104" t="s">
        <v>590</v>
      </c>
      <c r="F85" s="104" t="s">
        <v>591</v>
      </c>
      <c r="G85" s="104" t="s">
        <v>592</v>
      </c>
      <c r="H85" s="108">
        <v>2000</v>
      </c>
      <c r="I85" s="234">
        <f t="shared" si="11"/>
        <v>4000000</v>
      </c>
      <c r="J85" s="100">
        <v>500</v>
      </c>
      <c r="K85" s="122">
        <f t="shared" si="12"/>
        <v>1000000</v>
      </c>
      <c r="L85" s="100">
        <v>300</v>
      </c>
      <c r="M85" s="122">
        <f t="shared" si="13"/>
        <v>600000</v>
      </c>
      <c r="N85" s="100">
        <v>600</v>
      </c>
      <c r="O85" s="122">
        <f t="shared" si="14"/>
        <v>1200000</v>
      </c>
      <c r="P85" s="55">
        <v>200</v>
      </c>
      <c r="Q85" s="140">
        <f t="shared" si="15"/>
        <v>400000</v>
      </c>
      <c r="R85" s="100">
        <v>120</v>
      </c>
      <c r="S85" s="122">
        <f t="shared" si="16"/>
        <v>240000</v>
      </c>
      <c r="T85" s="100">
        <v>600</v>
      </c>
      <c r="U85" s="122">
        <f t="shared" si="17"/>
        <v>1200000</v>
      </c>
      <c r="V85" s="100">
        <v>480</v>
      </c>
      <c r="W85" s="122">
        <f t="shared" si="18"/>
        <v>960000</v>
      </c>
      <c r="X85" s="100">
        <v>150</v>
      </c>
      <c r="Y85" s="122">
        <f t="shared" si="19"/>
        <v>300000</v>
      </c>
      <c r="Z85" s="100">
        <v>0</v>
      </c>
      <c r="AA85" s="122">
        <f t="shared" si="20"/>
        <v>0</v>
      </c>
      <c r="AB85" s="100">
        <v>0</v>
      </c>
      <c r="AC85" s="122">
        <f t="shared" si="21"/>
        <v>0</v>
      </c>
      <c r="AD85" s="101" t="s">
        <v>30</v>
      </c>
      <c r="AE85" s="100">
        <v>4950</v>
      </c>
      <c r="AF85" s="114">
        <v>2000</v>
      </c>
      <c r="AG85" s="122">
        <v>9900000</v>
      </c>
      <c r="AH85" s="20">
        <v>990000</v>
      </c>
      <c r="AI85" s="21">
        <v>10890000</v>
      </c>
    </row>
    <row r="86" spans="1:35" ht="127.5" x14ac:dyDescent="0.25">
      <c r="A86" s="102">
        <v>164</v>
      </c>
      <c r="B86" s="101" t="s">
        <v>344</v>
      </c>
      <c r="C86" s="100" t="s">
        <v>593</v>
      </c>
      <c r="D86" s="101" t="s">
        <v>594</v>
      </c>
      <c r="E86" s="104" t="s">
        <v>595</v>
      </c>
      <c r="F86" s="104" t="s">
        <v>596</v>
      </c>
      <c r="G86" s="25" t="s">
        <v>597</v>
      </c>
      <c r="H86" s="13">
        <v>1000</v>
      </c>
      <c r="I86" s="234">
        <f t="shared" si="11"/>
        <v>2000000</v>
      </c>
      <c r="J86" s="100">
        <v>350</v>
      </c>
      <c r="K86" s="122">
        <f t="shared" si="12"/>
        <v>700000</v>
      </c>
      <c r="L86" s="100">
        <v>300</v>
      </c>
      <c r="M86" s="122">
        <f t="shared" si="13"/>
        <v>600000</v>
      </c>
      <c r="N86" s="100">
        <v>300</v>
      </c>
      <c r="O86" s="122">
        <f t="shared" si="14"/>
        <v>600000</v>
      </c>
      <c r="P86" s="55">
        <v>100</v>
      </c>
      <c r="Q86" s="140">
        <f t="shared" si="15"/>
        <v>200000</v>
      </c>
      <c r="R86" s="100">
        <v>100</v>
      </c>
      <c r="S86" s="122">
        <f t="shared" si="16"/>
        <v>200000</v>
      </c>
      <c r="T86" s="100">
        <v>200</v>
      </c>
      <c r="U86" s="122">
        <f t="shared" si="17"/>
        <v>400000</v>
      </c>
      <c r="V86" s="100">
        <v>40</v>
      </c>
      <c r="W86" s="122">
        <f t="shared" si="18"/>
        <v>80000</v>
      </c>
      <c r="X86" s="100">
        <v>40</v>
      </c>
      <c r="Y86" s="122">
        <f t="shared" si="19"/>
        <v>80000</v>
      </c>
      <c r="Z86" s="100">
        <v>0</v>
      </c>
      <c r="AA86" s="122">
        <f t="shared" si="20"/>
        <v>0</v>
      </c>
      <c r="AB86" s="100">
        <v>0</v>
      </c>
      <c r="AC86" s="122">
        <f t="shared" si="21"/>
        <v>0</v>
      </c>
      <c r="AD86" s="101" t="s">
        <v>30</v>
      </c>
      <c r="AE86" s="100">
        <v>2430</v>
      </c>
      <c r="AF86" s="114">
        <v>2000</v>
      </c>
      <c r="AG86" s="122">
        <v>4860000</v>
      </c>
      <c r="AH86" s="20">
        <v>486000</v>
      </c>
      <c r="AI86" s="21">
        <v>5346000</v>
      </c>
    </row>
    <row r="87" spans="1:35" ht="76.5" x14ac:dyDescent="0.25">
      <c r="A87" s="65">
        <v>165</v>
      </c>
      <c r="B87" s="101" t="s">
        <v>344</v>
      </c>
      <c r="C87" s="100" t="s">
        <v>598</v>
      </c>
      <c r="D87" s="101" t="s">
        <v>594</v>
      </c>
      <c r="E87" s="104" t="s">
        <v>599</v>
      </c>
      <c r="F87" s="104" t="s">
        <v>600</v>
      </c>
      <c r="G87" s="25" t="s">
        <v>601</v>
      </c>
      <c r="H87" s="13">
        <v>1000</v>
      </c>
      <c r="I87" s="234">
        <f t="shared" si="11"/>
        <v>2000000</v>
      </c>
      <c r="J87" s="100">
        <v>100</v>
      </c>
      <c r="K87" s="122">
        <f t="shared" si="12"/>
        <v>200000</v>
      </c>
      <c r="L87" s="100">
        <v>300</v>
      </c>
      <c r="M87" s="122">
        <f t="shared" si="13"/>
        <v>600000</v>
      </c>
      <c r="N87" s="100">
        <v>600</v>
      </c>
      <c r="O87" s="122">
        <f t="shared" si="14"/>
        <v>1200000</v>
      </c>
      <c r="P87" s="55">
        <v>100</v>
      </c>
      <c r="Q87" s="140">
        <f t="shared" si="15"/>
        <v>200000</v>
      </c>
      <c r="R87" s="100">
        <v>100</v>
      </c>
      <c r="S87" s="122">
        <f t="shared" si="16"/>
        <v>200000</v>
      </c>
      <c r="T87" s="100">
        <v>100</v>
      </c>
      <c r="U87" s="122">
        <f t="shared" si="17"/>
        <v>200000</v>
      </c>
      <c r="V87" s="100">
        <v>60</v>
      </c>
      <c r="W87" s="122">
        <f t="shared" si="18"/>
        <v>120000</v>
      </c>
      <c r="X87" s="100">
        <v>40</v>
      </c>
      <c r="Y87" s="122">
        <f t="shared" si="19"/>
        <v>80000</v>
      </c>
      <c r="Z87" s="100">
        <v>0</v>
      </c>
      <c r="AA87" s="122">
        <f t="shared" si="20"/>
        <v>0</v>
      </c>
      <c r="AB87" s="100">
        <v>0</v>
      </c>
      <c r="AC87" s="122">
        <f t="shared" si="21"/>
        <v>0</v>
      </c>
      <c r="AD87" s="101" t="s">
        <v>30</v>
      </c>
      <c r="AE87" s="100">
        <v>2400</v>
      </c>
      <c r="AF87" s="114">
        <v>2000</v>
      </c>
      <c r="AG87" s="122">
        <v>4800000</v>
      </c>
      <c r="AH87" s="20">
        <v>480000</v>
      </c>
      <c r="AI87" s="21">
        <v>5280000</v>
      </c>
    </row>
    <row r="88" spans="1:35" ht="127.5" x14ac:dyDescent="0.25">
      <c r="A88" s="102">
        <v>166</v>
      </c>
      <c r="B88" s="101" t="s">
        <v>344</v>
      </c>
      <c r="C88" s="100" t="s">
        <v>602</v>
      </c>
      <c r="D88" s="101" t="s">
        <v>594</v>
      </c>
      <c r="E88" s="104" t="s">
        <v>595</v>
      </c>
      <c r="F88" s="104" t="s">
        <v>596</v>
      </c>
      <c r="G88" s="25" t="s">
        <v>597</v>
      </c>
      <c r="H88" s="13">
        <v>1000</v>
      </c>
      <c r="I88" s="234">
        <f t="shared" si="11"/>
        <v>2000000</v>
      </c>
      <c r="J88" s="100">
        <v>100</v>
      </c>
      <c r="K88" s="122">
        <f t="shared" si="12"/>
        <v>200000</v>
      </c>
      <c r="L88" s="100">
        <v>150</v>
      </c>
      <c r="M88" s="122">
        <f t="shared" si="13"/>
        <v>300000</v>
      </c>
      <c r="N88" s="100">
        <v>300</v>
      </c>
      <c r="O88" s="122">
        <f t="shared" si="14"/>
        <v>600000</v>
      </c>
      <c r="P88" s="55">
        <v>100</v>
      </c>
      <c r="Q88" s="140">
        <f t="shared" si="15"/>
        <v>200000</v>
      </c>
      <c r="R88" s="100">
        <v>100</v>
      </c>
      <c r="S88" s="122">
        <f t="shared" si="16"/>
        <v>200000</v>
      </c>
      <c r="T88" s="100">
        <v>200</v>
      </c>
      <c r="U88" s="122">
        <f t="shared" si="17"/>
        <v>400000</v>
      </c>
      <c r="V88" s="100">
        <v>40</v>
      </c>
      <c r="W88" s="122">
        <f t="shared" si="18"/>
        <v>80000</v>
      </c>
      <c r="X88" s="100">
        <v>100</v>
      </c>
      <c r="Y88" s="122">
        <f t="shared" si="19"/>
        <v>200000</v>
      </c>
      <c r="Z88" s="100">
        <v>0</v>
      </c>
      <c r="AA88" s="122">
        <f t="shared" si="20"/>
        <v>0</v>
      </c>
      <c r="AB88" s="100">
        <v>0</v>
      </c>
      <c r="AC88" s="122">
        <f t="shared" si="21"/>
        <v>0</v>
      </c>
      <c r="AD88" s="101" t="s">
        <v>30</v>
      </c>
      <c r="AE88" s="100">
        <v>2090</v>
      </c>
      <c r="AF88" s="114">
        <v>2000</v>
      </c>
      <c r="AG88" s="122">
        <v>4180000</v>
      </c>
      <c r="AH88" s="20">
        <v>418000</v>
      </c>
      <c r="AI88" s="21">
        <v>4598000</v>
      </c>
    </row>
    <row r="89" spans="1:35" ht="89.25" x14ac:dyDescent="0.25">
      <c r="A89" s="65">
        <v>167</v>
      </c>
      <c r="B89" s="101" t="s">
        <v>344</v>
      </c>
      <c r="C89" s="100" t="s">
        <v>603</v>
      </c>
      <c r="D89" s="101" t="s">
        <v>594</v>
      </c>
      <c r="E89" s="104" t="s">
        <v>604</v>
      </c>
      <c r="F89" s="104" t="s">
        <v>605</v>
      </c>
      <c r="G89" s="25" t="s">
        <v>606</v>
      </c>
      <c r="H89" s="13">
        <v>2000</v>
      </c>
      <c r="I89" s="234">
        <f t="shared" si="11"/>
        <v>2800000</v>
      </c>
      <c r="J89" s="100">
        <v>120</v>
      </c>
      <c r="K89" s="122">
        <f t="shared" si="12"/>
        <v>168000</v>
      </c>
      <c r="L89" s="100">
        <v>150</v>
      </c>
      <c r="M89" s="122">
        <f t="shared" si="13"/>
        <v>210000</v>
      </c>
      <c r="N89" s="100">
        <v>300</v>
      </c>
      <c r="O89" s="122">
        <f t="shared" si="14"/>
        <v>420000</v>
      </c>
      <c r="P89" s="55">
        <v>100</v>
      </c>
      <c r="Q89" s="140">
        <f t="shared" si="15"/>
        <v>140000</v>
      </c>
      <c r="R89" s="100">
        <v>180</v>
      </c>
      <c r="S89" s="122">
        <f t="shared" si="16"/>
        <v>252000</v>
      </c>
      <c r="T89" s="100">
        <v>400</v>
      </c>
      <c r="U89" s="122">
        <f t="shared" si="17"/>
        <v>560000</v>
      </c>
      <c r="V89" s="100">
        <v>60</v>
      </c>
      <c r="W89" s="122">
        <f t="shared" si="18"/>
        <v>84000</v>
      </c>
      <c r="X89" s="100">
        <v>140</v>
      </c>
      <c r="Y89" s="122">
        <f t="shared" si="19"/>
        <v>196000</v>
      </c>
      <c r="Z89" s="100">
        <v>0</v>
      </c>
      <c r="AA89" s="122">
        <f t="shared" si="20"/>
        <v>0</v>
      </c>
      <c r="AB89" s="100">
        <v>0</v>
      </c>
      <c r="AC89" s="122">
        <f t="shared" si="21"/>
        <v>0</v>
      </c>
      <c r="AD89" s="101" t="s">
        <v>30</v>
      </c>
      <c r="AE89" s="100">
        <v>3450</v>
      </c>
      <c r="AF89" s="114">
        <v>1400</v>
      </c>
      <c r="AG89" s="122">
        <v>4830000</v>
      </c>
      <c r="AH89" s="20">
        <v>483000</v>
      </c>
      <c r="AI89" s="21">
        <v>5313000</v>
      </c>
    </row>
    <row r="90" spans="1:35" ht="89.25" x14ac:dyDescent="0.25">
      <c r="A90" s="102">
        <v>168</v>
      </c>
      <c r="B90" s="101" t="s">
        <v>344</v>
      </c>
      <c r="C90" s="100" t="s">
        <v>607</v>
      </c>
      <c r="D90" s="101" t="s">
        <v>594</v>
      </c>
      <c r="E90" s="104" t="s">
        <v>604</v>
      </c>
      <c r="F90" s="104" t="s">
        <v>608</v>
      </c>
      <c r="G90" s="25" t="s">
        <v>609</v>
      </c>
      <c r="H90" s="108">
        <v>2000</v>
      </c>
      <c r="I90" s="234">
        <f t="shared" si="11"/>
        <v>2800000</v>
      </c>
      <c r="J90" s="100">
        <v>150</v>
      </c>
      <c r="K90" s="122">
        <f t="shared" si="12"/>
        <v>210000</v>
      </c>
      <c r="L90" s="100">
        <v>150</v>
      </c>
      <c r="M90" s="122">
        <f t="shared" si="13"/>
        <v>210000</v>
      </c>
      <c r="N90" s="100">
        <v>300</v>
      </c>
      <c r="O90" s="122">
        <f t="shared" si="14"/>
        <v>420000</v>
      </c>
      <c r="P90" s="55">
        <v>100</v>
      </c>
      <c r="Q90" s="140">
        <f t="shared" si="15"/>
        <v>140000</v>
      </c>
      <c r="R90" s="100">
        <v>180</v>
      </c>
      <c r="S90" s="122">
        <f t="shared" si="16"/>
        <v>252000</v>
      </c>
      <c r="T90" s="100">
        <v>200</v>
      </c>
      <c r="U90" s="122">
        <f t="shared" si="17"/>
        <v>280000</v>
      </c>
      <c r="V90" s="100">
        <v>60</v>
      </c>
      <c r="W90" s="122">
        <f t="shared" si="18"/>
        <v>84000</v>
      </c>
      <c r="X90" s="100">
        <v>240</v>
      </c>
      <c r="Y90" s="122">
        <f t="shared" si="19"/>
        <v>336000</v>
      </c>
      <c r="Z90" s="100">
        <v>0</v>
      </c>
      <c r="AA90" s="122">
        <f t="shared" si="20"/>
        <v>0</v>
      </c>
      <c r="AB90" s="100">
        <v>0</v>
      </c>
      <c r="AC90" s="122">
        <f t="shared" si="21"/>
        <v>0</v>
      </c>
      <c r="AD90" s="101" t="s">
        <v>30</v>
      </c>
      <c r="AE90" s="100">
        <v>3380</v>
      </c>
      <c r="AF90" s="114">
        <v>1400</v>
      </c>
      <c r="AG90" s="122">
        <v>4732000</v>
      </c>
      <c r="AH90" s="20">
        <v>473200</v>
      </c>
      <c r="AI90" s="21">
        <v>5205200</v>
      </c>
    </row>
    <row r="91" spans="1:35" ht="102" x14ac:dyDescent="0.25">
      <c r="A91" s="65">
        <v>169</v>
      </c>
      <c r="B91" s="101" t="s">
        <v>344</v>
      </c>
      <c r="C91" s="100" t="s">
        <v>610</v>
      </c>
      <c r="D91" s="101" t="s">
        <v>594</v>
      </c>
      <c r="E91" s="104" t="s">
        <v>611</v>
      </c>
      <c r="F91" s="104" t="s">
        <v>612</v>
      </c>
      <c r="G91" s="26" t="s">
        <v>613</v>
      </c>
      <c r="H91" s="37">
        <v>2000</v>
      </c>
      <c r="I91" s="234">
        <f t="shared" si="11"/>
        <v>2800000</v>
      </c>
      <c r="J91" s="100">
        <v>300</v>
      </c>
      <c r="K91" s="122">
        <f t="shared" si="12"/>
        <v>420000</v>
      </c>
      <c r="L91" s="100">
        <v>100</v>
      </c>
      <c r="M91" s="122">
        <f t="shared" si="13"/>
        <v>140000</v>
      </c>
      <c r="N91" s="100">
        <v>600</v>
      </c>
      <c r="O91" s="122">
        <f t="shared" si="14"/>
        <v>840000</v>
      </c>
      <c r="P91" s="55">
        <v>100</v>
      </c>
      <c r="Q91" s="140">
        <f t="shared" si="15"/>
        <v>140000</v>
      </c>
      <c r="R91" s="100">
        <v>180</v>
      </c>
      <c r="S91" s="122">
        <f t="shared" si="16"/>
        <v>252000</v>
      </c>
      <c r="T91" s="100">
        <v>200</v>
      </c>
      <c r="U91" s="122">
        <f t="shared" si="17"/>
        <v>280000</v>
      </c>
      <c r="V91" s="100">
        <v>60</v>
      </c>
      <c r="W91" s="122">
        <f t="shared" si="18"/>
        <v>84000</v>
      </c>
      <c r="X91" s="100">
        <v>240</v>
      </c>
      <c r="Y91" s="122">
        <f t="shared" si="19"/>
        <v>336000</v>
      </c>
      <c r="Z91" s="100">
        <v>0</v>
      </c>
      <c r="AA91" s="122">
        <f t="shared" si="20"/>
        <v>0</v>
      </c>
      <c r="AB91" s="100">
        <v>0</v>
      </c>
      <c r="AC91" s="122">
        <f t="shared" si="21"/>
        <v>0</v>
      </c>
      <c r="AD91" s="101" t="s">
        <v>30</v>
      </c>
      <c r="AE91" s="100">
        <v>3780</v>
      </c>
      <c r="AF91" s="114">
        <v>1400</v>
      </c>
      <c r="AG91" s="122">
        <v>5292000</v>
      </c>
      <c r="AH91" s="20">
        <v>529200</v>
      </c>
      <c r="AI91" s="21">
        <v>5821200</v>
      </c>
    </row>
    <row r="92" spans="1:35" ht="140.25" x14ac:dyDescent="0.25">
      <c r="A92" s="102">
        <v>170</v>
      </c>
      <c r="B92" s="101" t="s">
        <v>344</v>
      </c>
      <c r="C92" s="100" t="s">
        <v>614</v>
      </c>
      <c r="D92" s="101" t="s">
        <v>594</v>
      </c>
      <c r="E92" s="104" t="s">
        <v>615</v>
      </c>
      <c r="F92" s="104" t="s">
        <v>616</v>
      </c>
      <c r="G92" s="26" t="s">
        <v>617</v>
      </c>
      <c r="H92" s="37">
        <v>2000</v>
      </c>
      <c r="I92" s="234">
        <f t="shared" si="11"/>
        <v>4000000</v>
      </c>
      <c r="J92" s="100">
        <v>350</v>
      </c>
      <c r="K92" s="122">
        <f t="shared" si="12"/>
        <v>700000</v>
      </c>
      <c r="L92" s="100">
        <v>100</v>
      </c>
      <c r="M92" s="122">
        <f t="shared" si="13"/>
        <v>200000</v>
      </c>
      <c r="N92" s="100">
        <v>300</v>
      </c>
      <c r="O92" s="122">
        <f t="shared" si="14"/>
        <v>600000</v>
      </c>
      <c r="P92" s="55">
        <v>100</v>
      </c>
      <c r="Q92" s="140">
        <f t="shared" si="15"/>
        <v>200000</v>
      </c>
      <c r="R92" s="100">
        <v>180</v>
      </c>
      <c r="S92" s="122">
        <f t="shared" si="16"/>
        <v>360000</v>
      </c>
      <c r="T92" s="100">
        <v>200</v>
      </c>
      <c r="U92" s="122">
        <f t="shared" si="17"/>
        <v>400000</v>
      </c>
      <c r="V92" s="100">
        <v>60</v>
      </c>
      <c r="W92" s="122">
        <f t="shared" si="18"/>
        <v>120000</v>
      </c>
      <c r="X92" s="100">
        <v>240</v>
      </c>
      <c r="Y92" s="122">
        <f t="shared" si="19"/>
        <v>480000</v>
      </c>
      <c r="Z92" s="100">
        <v>0</v>
      </c>
      <c r="AA92" s="122">
        <f t="shared" si="20"/>
        <v>0</v>
      </c>
      <c r="AB92" s="100">
        <v>0</v>
      </c>
      <c r="AC92" s="122">
        <f t="shared" si="21"/>
        <v>0</v>
      </c>
      <c r="AD92" s="101" t="s">
        <v>30</v>
      </c>
      <c r="AE92" s="100">
        <v>3530</v>
      </c>
      <c r="AF92" s="114">
        <v>2000</v>
      </c>
      <c r="AG92" s="122">
        <v>7060000</v>
      </c>
      <c r="AH92" s="20">
        <v>706000</v>
      </c>
      <c r="AI92" s="21">
        <v>7766000</v>
      </c>
    </row>
    <row r="93" spans="1:35" ht="229.5" x14ac:dyDescent="0.25">
      <c r="A93" s="65">
        <v>171</v>
      </c>
      <c r="B93" s="101" t="s">
        <v>344</v>
      </c>
      <c r="C93" s="100" t="s">
        <v>618</v>
      </c>
      <c r="D93" s="101" t="s">
        <v>619</v>
      </c>
      <c r="E93" s="10" t="s">
        <v>620</v>
      </c>
      <c r="F93" s="104" t="s">
        <v>621</v>
      </c>
      <c r="G93" s="26"/>
      <c r="H93" s="37">
        <v>700</v>
      </c>
      <c r="I93" s="234">
        <f t="shared" si="11"/>
        <v>4200000</v>
      </c>
      <c r="J93" s="100">
        <v>300</v>
      </c>
      <c r="K93" s="122">
        <f t="shared" si="12"/>
        <v>1800000</v>
      </c>
      <c r="L93" s="100">
        <v>500</v>
      </c>
      <c r="M93" s="122">
        <f t="shared" si="13"/>
        <v>3000000</v>
      </c>
      <c r="N93" s="100">
        <v>600</v>
      </c>
      <c r="O93" s="122">
        <f t="shared" si="14"/>
        <v>3600000</v>
      </c>
      <c r="P93" s="55">
        <v>800</v>
      </c>
      <c r="Q93" s="140">
        <f t="shared" si="15"/>
        <v>4800000</v>
      </c>
      <c r="R93" s="100">
        <v>280</v>
      </c>
      <c r="S93" s="122">
        <f t="shared" si="16"/>
        <v>1680000</v>
      </c>
      <c r="T93" s="100">
        <v>500</v>
      </c>
      <c r="U93" s="122">
        <f t="shared" si="17"/>
        <v>3000000</v>
      </c>
      <c r="V93" s="100">
        <v>600</v>
      </c>
      <c r="W93" s="122">
        <f t="shared" si="18"/>
        <v>3600000</v>
      </c>
      <c r="X93" s="100">
        <v>400</v>
      </c>
      <c r="Y93" s="122">
        <f t="shared" si="19"/>
        <v>2400000</v>
      </c>
      <c r="Z93" s="100">
        <v>0</v>
      </c>
      <c r="AA93" s="122">
        <f t="shared" si="20"/>
        <v>0</v>
      </c>
      <c r="AB93" s="100">
        <v>0</v>
      </c>
      <c r="AC93" s="122">
        <f t="shared" si="21"/>
        <v>0</v>
      </c>
      <c r="AD93" s="101" t="s">
        <v>30</v>
      </c>
      <c r="AE93" s="100">
        <v>4680</v>
      </c>
      <c r="AF93" s="114">
        <v>6000</v>
      </c>
      <c r="AG93" s="122">
        <v>28080000</v>
      </c>
      <c r="AH93" s="20">
        <v>2808000</v>
      </c>
      <c r="AI93" s="21">
        <v>30888000</v>
      </c>
    </row>
    <row r="94" spans="1:35" ht="63.75" x14ac:dyDescent="0.25">
      <c r="A94" s="102">
        <v>172</v>
      </c>
      <c r="B94" s="101" t="s">
        <v>344</v>
      </c>
      <c r="C94" s="100" t="s">
        <v>622</v>
      </c>
      <c r="D94" s="101" t="s">
        <v>619</v>
      </c>
      <c r="E94" s="10" t="s">
        <v>623</v>
      </c>
      <c r="F94" s="10" t="s">
        <v>624</v>
      </c>
      <c r="G94" s="26"/>
      <c r="H94" s="37">
        <v>2000</v>
      </c>
      <c r="I94" s="234">
        <f t="shared" si="11"/>
        <v>11000000</v>
      </c>
      <c r="J94" s="100">
        <v>1000</v>
      </c>
      <c r="K94" s="122">
        <f t="shared" si="12"/>
        <v>5500000</v>
      </c>
      <c r="L94" s="100">
        <v>500</v>
      </c>
      <c r="M94" s="122">
        <f t="shared" si="13"/>
        <v>2750000</v>
      </c>
      <c r="N94" s="100">
        <v>600</v>
      </c>
      <c r="O94" s="122">
        <f t="shared" si="14"/>
        <v>3300000</v>
      </c>
      <c r="P94" s="55">
        <v>800</v>
      </c>
      <c r="Q94" s="140">
        <f t="shared" si="15"/>
        <v>4400000</v>
      </c>
      <c r="R94" s="100">
        <v>240</v>
      </c>
      <c r="S94" s="122">
        <f t="shared" si="16"/>
        <v>1320000</v>
      </c>
      <c r="T94" s="100">
        <v>500</v>
      </c>
      <c r="U94" s="122">
        <f t="shared" si="17"/>
        <v>2750000</v>
      </c>
      <c r="V94" s="100">
        <v>450</v>
      </c>
      <c r="W94" s="122">
        <f t="shared" si="18"/>
        <v>2475000</v>
      </c>
      <c r="X94" s="100">
        <v>360</v>
      </c>
      <c r="Y94" s="122">
        <f t="shared" si="19"/>
        <v>1980000</v>
      </c>
      <c r="Z94" s="100">
        <v>0</v>
      </c>
      <c r="AA94" s="122">
        <f t="shared" si="20"/>
        <v>0</v>
      </c>
      <c r="AB94" s="100">
        <v>0</v>
      </c>
      <c r="AC94" s="122">
        <f t="shared" si="21"/>
        <v>0</v>
      </c>
      <c r="AD94" s="101" t="s">
        <v>30</v>
      </c>
      <c r="AE94" s="100">
        <v>6450</v>
      </c>
      <c r="AF94" s="114">
        <v>5500</v>
      </c>
      <c r="AG94" s="122">
        <v>35475000</v>
      </c>
      <c r="AH94" s="20">
        <v>3547500</v>
      </c>
      <c r="AI94" s="21">
        <v>39022500</v>
      </c>
    </row>
    <row r="95" spans="1:35" ht="38.25" x14ac:dyDescent="0.25">
      <c r="A95" s="65">
        <v>173</v>
      </c>
      <c r="B95" s="101" t="s">
        <v>344</v>
      </c>
      <c r="C95" s="100" t="s">
        <v>625</v>
      </c>
      <c r="D95" s="101" t="s">
        <v>619</v>
      </c>
      <c r="E95" s="10" t="s">
        <v>626</v>
      </c>
      <c r="F95" s="10" t="s">
        <v>627</v>
      </c>
      <c r="G95" s="104"/>
      <c r="H95" s="108">
        <v>500</v>
      </c>
      <c r="I95" s="234">
        <f t="shared" si="11"/>
        <v>1175000</v>
      </c>
      <c r="J95" s="100">
        <v>200</v>
      </c>
      <c r="K95" s="122">
        <f t="shared" si="12"/>
        <v>470000</v>
      </c>
      <c r="L95" s="100">
        <v>400</v>
      </c>
      <c r="M95" s="122">
        <f t="shared" si="13"/>
        <v>940000</v>
      </c>
      <c r="N95" s="100">
        <v>600</v>
      </c>
      <c r="O95" s="122">
        <f t="shared" si="14"/>
        <v>1410000</v>
      </c>
      <c r="P95" s="55">
        <v>300</v>
      </c>
      <c r="Q95" s="140">
        <f t="shared" si="15"/>
        <v>705000</v>
      </c>
      <c r="R95" s="100">
        <v>160</v>
      </c>
      <c r="S95" s="122">
        <f t="shared" si="16"/>
        <v>376000</v>
      </c>
      <c r="T95" s="100">
        <v>500</v>
      </c>
      <c r="U95" s="122">
        <f t="shared" si="17"/>
        <v>1175000</v>
      </c>
      <c r="V95" s="100">
        <v>320</v>
      </c>
      <c r="W95" s="122">
        <f t="shared" si="18"/>
        <v>752000</v>
      </c>
      <c r="X95" s="100">
        <v>240</v>
      </c>
      <c r="Y95" s="122">
        <f t="shared" si="19"/>
        <v>564000</v>
      </c>
      <c r="Z95" s="100">
        <v>0</v>
      </c>
      <c r="AA95" s="122">
        <f t="shared" si="20"/>
        <v>0</v>
      </c>
      <c r="AB95" s="100">
        <v>0</v>
      </c>
      <c r="AC95" s="122">
        <f t="shared" si="21"/>
        <v>0</v>
      </c>
      <c r="AD95" s="101" t="s">
        <v>30</v>
      </c>
      <c r="AE95" s="100">
        <v>3220</v>
      </c>
      <c r="AF95" s="114">
        <v>2350</v>
      </c>
      <c r="AG95" s="122">
        <v>7567000</v>
      </c>
      <c r="AH95" s="20">
        <v>756700</v>
      </c>
      <c r="AI95" s="21">
        <v>8323700</v>
      </c>
    </row>
    <row r="96" spans="1:35" ht="38.25" x14ac:dyDescent="0.25">
      <c r="A96" s="102">
        <v>174</v>
      </c>
      <c r="B96" s="101" t="s">
        <v>344</v>
      </c>
      <c r="C96" s="100" t="s">
        <v>628</v>
      </c>
      <c r="D96" s="101" t="s">
        <v>619</v>
      </c>
      <c r="E96" s="10" t="s">
        <v>629</v>
      </c>
      <c r="F96" s="10" t="s">
        <v>630</v>
      </c>
      <c r="G96" s="104"/>
      <c r="H96" s="108">
        <v>200</v>
      </c>
      <c r="I96" s="234">
        <f t="shared" si="11"/>
        <v>750000</v>
      </c>
      <c r="J96" s="100">
        <v>200</v>
      </c>
      <c r="K96" s="122">
        <f t="shared" si="12"/>
        <v>750000</v>
      </c>
      <c r="L96" s="100">
        <v>250</v>
      </c>
      <c r="M96" s="122">
        <f t="shared" si="13"/>
        <v>937500</v>
      </c>
      <c r="N96" s="100">
        <v>600</v>
      </c>
      <c r="O96" s="122">
        <f t="shared" si="14"/>
        <v>2250000</v>
      </c>
      <c r="P96" s="55">
        <v>100</v>
      </c>
      <c r="Q96" s="140">
        <f t="shared" si="15"/>
        <v>375000</v>
      </c>
      <c r="R96" s="100">
        <v>120</v>
      </c>
      <c r="S96" s="122">
        <f t="shared" si="16"/>
        <v>450000</v>
      </c>
      <c r="T96" s="100">
        <v>500</v>
      </c>
      <c r="U96" s="122">
        <f t="shared" si="17"/>
        <v>1875000</v>
      </c>
      <c r="V96" s="100">
        <v>240</v>
      </c>
      <c r="W96" s="122">
        <f t="shared" si="18"/>
        <v>900000</v>
      </c>
      <c r="X96" s="100">
        <v>270</v>
      </c>
      <c r="Y96" s="122">
        <f t="shared" si="19"/>
        <v>1012500</v>
      </c>
      <c r="Z96" s="100">
        <v>0</v>
      </c>
      <c r="AA96" s="122">
        <f t="shared" si="20"/>
        <v>0</v>
      </c>
      <c r="AB96" s="100">
        <v>0</v>
      </c>
      <c r="AC96" s="122">
        <f t="shared" si="21"/>
        <v>0</v>
      </c>
      <c r="AD96" s="101" t="s">
        <v>30</v>
      </c>
      <c r="AE96" s="100">
        <v>2480</v>
      </c>
      <c r="AF96" s="114">
        <v>3750</v>
      </c>
      <c r="AG96" s="122">
        <v>9300000</v>
      </c>
      <c r="AH96" s="20">
        <v>930000</v>
      </c>
      <c r="AI96" s="21">
        <v>10230000</v>
      </c>
    </row>
    <row r="97" spans="1:35" ht="89.25" x14ac:dyDescent="0.25">
      <c r="A97" s="65">
        <v>175</v>
      </c>
      <c r="B97" s="101" t="s">
        <v>344</v>
      </c>
      <c r="C97" s="100" t="s">
        <v>631</v>
      </c>
      <c r="D97" s="101" t="s">
        <v>619</v>
      </c>
      <c r="E97" s="10" t="s">
        <v>632</v>
      </c>
      <c r="F97" s="10" t="s">
        <v>633</v>
      </c>
      <c r="G97" s="104"/>
      <c r="H97" s="108">
        <v>500</v>
      </c>
      <c r="I97" s="234">
        <f t="shared" si="11"/>
        <v>3000000</v>
      </c>
      <c r="J97" s="100">
        <v>80</v>
      </c>
      <c r="K97" s="122">
        <f t="shared" si="12"/>
        <v>480000</v>
      </c>
      <c r="L97" s="100">
        <v>450</v>
      </c>
      <c r="M97" s="122">
        <f t="shared" si="13"/>
        <v>2700000</v>
      </c>
      <c r="N97" s="100">
        <v>600</v>
      </c>
      <c r="O97" s="122">
        <f t="shared" si="14"/>
        <v>3600000</v>
      </c>
      <c r="P97" s="55">
        <v>1000</v>
      </c>
      <c r="Q97" s="140">
        <f t="shared" si="15"/>
        <v>6000000</v>
      </c>
      <c r="R97" s="100">
        <v>180</v>
      </c>
      <c r="S97" s="122">
        <f t="shared" si="16"/>
        <v>1080000</v>
      </c>
      <c r="T97" s="100">
        <v>500</v>
      </c>
      <c r="U97" s="122">
        <f t="shared" si="17"/>
        <v>3000000</v>
      </c>
      <c r="V97" s="100">
        <v>240</v>
      </c>
      <c r="W97" s="122">
        <f t="shared" si="18"/>
        <v>1440000</v>
      </c>
      <c r="X97" s="100">
        <v>270</v>
      </c>
      <c r="Y97" s="122">
        <f t="shared" si="19"/>
        <v>1620000</v>
      </c>
      <c r="Z97" s="100">
        <v>0</v>
      </c>
      <c r="AA97" s="122">
        <f t="shared" si="20"/>
        <v>0</v>
      </c>
      <c r="AB97" s="100">
        <v>0</v>
      </c>
      <c r="AC97" s="122">
        <f t="shared" si="21"/>
        <v>0</v>
      </c>
      <c r="AD97" s="101" t="s">
        <v>30</v>
      </c>
      <c r="AE97" s="100">
        <v>3820</v>
      </c>
      <c r="AF97" s="114">
        <v>6000</v>
      </c>
      <c r="AG97" s="122">
        <v>22920000</v>
      </c>
      <c r="AH97" s="20">
        <v>2292000</v>
      </c>
      <c r="AI97" s="21">
        <v>25212000</v>
      </c>
    </row>
    <row r="98" spans="1:35" ht="267.75" x14ac:dyDescent="0.25">
      <c r="A98" s="102">
        <v>176</v>
      </c>
      <c r="B98" s="101" t="s">
        <v>344</v>
      </c>
      <c r="C98" s="100" t="s">
        <v>634</v>
      </c>
      <c r="D98" s="101" t="s">
        <v>619</v>
      </c>
      <c r="E98" s="10" t="s">
        <v>635</v>
      </c>
      <c r="F98" s="104" t="s">
        <v>636</v>
      </c>
      <c r="G98" s="104"/>
      <c r="H98" s="108">
        <v>2000</v>
      </c>
      <c r="I98" s="234">
        <f t="shared" si="11"/>
        <v>10000000</v>
      </c>
      <c r="J98" s="100">
        <v>1000</v>
      </c>
      <c r="K98" s="122">
        <f t="shared" si="12"/>
        <v>5000000</v>
      </c>
      <c r="L98" s="100">
        <v>800</v>
      </c>
      <c r="M98" s="122">
        <f t="shared" si="13"/>
        <v>4000000</v>
      </c>
      <c r="N98" s="100">
        <v>600</v>
      </c>
      <c r="O98" s="122">
        <f t="shared" si="14"/>
        <v>3000000</v>
      </c>
      <c r="P98" s="55">
        <v>1000</v>
      </c>
      <c r="Q98" s="140">
        <f t="shared" si="15"/>
        <v>5000000</v>
      </c>
      <c r="R98" s="100">
        <v>240</v>
      </c>
      <c r="S98" s="122">
        <f t="shared" si="16"/>
        <v>1200000</v>
      </c>
      <c r="T98" s="100">
        <v>500</v>
      </c>
      <c r="U98" s="122">
        <f t="shared" si="17"/>
        <v>2500000</v>
      </c>
      <c r="V98" s="100">
        <v>600</v>
      </c>
      <c r="W98" s="122">
        <f t="shared" si="18"/>
        <v>3000000</v>
      </c>
      <c r="X98" s="100">
        <v>270</v>
      </c>
      <c r="Y98" s="122">
        <f t="shared" si="19"/>
        <v>1350000</v>
      </c>
      <c r="Z98" s="100">
        <v>0</v>
      </c>
      <c r="AA98" s="122">
        <f t="shared" si="20"/>
        <v>0</v>
      </c>
      <c r="AB98" s="100">
        <v>0</v>
      </c>
      <c r="AC98" s="122">
        <f t="shared" si="21"/>
        <v>0</v>
      </c>
      <c r="AD98" s="101" t="s">
        <v>30</v>
      </c>
      <c r="AE98" s="100">
        <v>7010</v>
      </c>
      <c r="AF98" s="114">
        <v>5000</v>
      </c>
      <c r="AG98" s="122">
        <v>35050000</v>
      </c>
      <c r="AH98" s="20">
        <v>3505000</v>
      </c>
      <c r="AI98" s="21">
        <v>38555000</v>
      </c>
    </row>
    <row r="99" spans="1:35" ht="38.25" x14ac:dyDescent="0.25">
      <c r="A99" s="65">
        <v>177</v>
      </c>
      <c r="B99" s="101" t="s">
        <v>344</v>
      </c>
      <c r="C99" s="100" t="s">
        <v>637</v>
      </c>
      <c r="D99" s="101" t="s">
        <v>619</v>
      </c>
      <c r="E99" s="10" t="s">
        <v>638</v>
      </c>
      <c r="F99" s="10" t="s">
        <v>639</v>
      </c>
      <c r="G99" s="104"/>
      <c r="H99" s="108">
        <v>500</v>
      </c>
      <c r="I99" s="234">
        <f t="shared" si="11"/>
        <v>2500000</v>
      </c>
      <c r="J99" s="100">
        <v>300</v>
      </c>
      <c r="K99" s="122">
        <f t="shared" si="12"/>
        <v>1500000</v>
      </c>
      <c r="L99" s="100">
        <v>400</v>
      </c>
      <c r="M99" s="122">
        <f t="shared" si="13"/>
        <v>2000000</v>
      </c>
      <c r="N99" s="100">
        <v>600</v>
      </c>
      <c r="O99" s="122">
        <f t="shared" si="14"/>
        <v>3000000</v>
      </c>
      <c r="P99" s="55">
        <v>1000</v>
      </c>
      <c r="Q99" s="140">
        <f t="shared" si="15"/>
        <v>5000000</v>
      </c>
      <c r="R99" s="100">
        <v>220</v>
      </c>
      <c r="S99" s="122">
        <f t="shared" si="16"/>
        <v>1100000</v>
      </c>
      <c r="T99" s="100">
        <v>500</v>
      </c>
      <c r="U99" s="122">
        <f t="shared" si="17"/>
        <v>2500000</v>
      </c>
      <c r="V99" s="100">
        <v>450</v>
      </c>
      <c r="W99" s="122">
        <f t="shared" si="18"/>
        <v>2250000</v>
      </c>
      <c r="X99" s="100">
        <v>270</v>
      </c>
      <c r="Y99" s="122">
        <f t="shared" si="19"/>
        <v>1350000</v>
      </c>
      <c r="Z99" s="100">
        <v>0</v>
      </c>
      <c r="AA99" s="122">
        <f t="shared" si="20"/>
        <v>0</v>
      </c>
      <c r="AB99" s="100">
        <v>0</v>
      </c>
      <c r="AC99" s="122">
        <f t="shared" si="21"/>
        <v>0</v>
      </c>
      <c r="AD99" s="101" t="s">
        <v>30</v>
      </c>
      <c r="AE99" s="100">
        <v>4240</v>
      </c>
      <c r="AF99" s="114">
        <v>5000</v>
      </c>
      <c r="AG99" s="122">
        <v>21200000</v>
      </c>
      <c r="AH99" s="20">
        <v>2120000</v>
      </c>
      <c r="AI99" s="21">
        <v>23320000</v>
      </c>
    </row>
    <row r="100" spans="1:35" ht="63.75" x14ac:dyDescent="0.25">
      <c r="A100" s="102">
        <v>178</v>
      </c>
      <c r="B100" s="101" t="s">
        <v>344</v>
      </c>
      <c r="C100" s="100" t="s">
        <v>640</v>
      </c>
      <c r="D100" s="101" t="s">
        <v>619</v>
      </c>
      <c r="E100" s="10" t="s">
        <v>623</v>
      </c>
      <c r="F100" s="10" t="s">
        <v>624</v>
      </c>
      <c r="G100" s="104"/>
      <c r="H100" s="108">
        <v>2000</v>
      </c>
      <c r="I100" s="234">
        <f t="shared" si="11"/>
        <v>5000000</v>
      </c>
      <c r="J100" s="100">
        <v>500</v>
      </c>
      <c r="K100" s="122">
        <f t="shared" si="12"/>
        <v>1250000</v>
      </c>
      <c r="L100" s="100">
        <v>700</v>
      </c>
      <c r="M100" s="122">
        <f t="shared" si="13"/>
        <v>1750000</v>
      </c>
      <c r="N100" s="100">
        <v>600</v>
      </c>
      <c r="O100" s="122">
        <f t="shared" si="14"/>
        <v>1500000</v>
      </c>
      <c r="P100" s="55">
        <v>1000</v>
      </c>
      <c r="Q100" s="140">
        <f t="shared" si="15"/>
        <v>2500000</v>
      </c>
      <c r="R100" s="100">
        <v>220</v>
      </c>
      <c r="S100" s="122">
        <f t="shared" si="16"/>
        <v>550000</v>
      </c>
      <c r="T100" s="100">
        <v>500</v>
      </c>
      <c r="U100" s="122">
        <f t="shared" si="17"/>
        <v>1250000</v>
      </c>
      <c r="V100" s="100">
        <v>600</v>
      </c>
      <c r="W100" s="122">
        <f t="shared" si="18"/>
        <v>1500000</v>
      </c>
      <c r="X100" s="100">
        <v>270</v>
      </c>
      <c r="Y100" s="122">
        <f t="shared" si="19"/>
        <v>675000</v>
      </c>
      <c r="Z100" s="100">
        <v>0</v>
      </c>
      <c r="AA100" s="122">
        <f t="shared" si="20"/>
        <v>0</v>
      </c>
      <c r="AB100" s="100">
        <v>0</v>
      </c>
      <c r="AC100" s="122">
        <f t="shared" si="21"/>
        <v>0</v>
      </c>
      <c r="AD100" s="101" t="s">
        <v>30</v>
      </c>
      <c r="AE100" s="100">
        <v>6390</v>
      </c>
      <c r="AF100" s="114">
        <v>2500</v>
      </c>
      <c r="AG100" s="122">
        <v>15975000</v>
      </c>
      <c r="AH100" s="20">
        <v>1597500</v>
      </c>
      <c r="AI100" s="21">
        <v>17572500</v>
      </c>
    </row>
    <row r="101" spans="1:35" ht="89.25" x14ac:dyDescent="0.25">
      <c r="A101" s="65">
        <v>179</v>
      </c>
      <c r="B101" s="101" t="s">
        <v>344</v>
      </c>
      <c r="C101" s="100" t="s">
        <v>641</v>
      </c>
      <c r="D101" s="101" t="s">
        <v>619</v>
      </c>
      <c r="E101" s="10" t="s">
        <v>642</v>
      </c>
      <c r="F101" s="10" t="s">
        <v>643</v>
      </c>
      <c r="G101" s="104"/>
      <c r="H101" s="108">
        <v>2000</v>
      </c>
      <c r="I101" s="234">
        <f t="shared" si="11"/>
        <v>3000000</v>
      </c>
      <c r="J101" s="100">
        <v>500</v>
      </c>
      <c r="K101" s="122">
        <f t="shared" si="12"/>
        <v>750000</v>
      </c>
      <c r="L101" s="100">
        <v>700</v>
      </c>
      <c r="M101" s="122">
        <f t="shared" si="13"/>
        <v>1050000</v>
      </c>
      <c r="N101" s="100">
        <v>600</v>
      </c>
      <c r="O101" s="122">
        <f t="shared" si="14"/>
        <v>900000</v>
      </c>
      <c r="P101" s="55">
        <v>1000</v>
      </c>
      <c r="Q101" s="140">
        <f t="shared" si="15"/>
        <v>1500000</v>
      </c>
      <c r="R101" s="100">
        <v>320</v>
      </c>
      <c r="S101" s="122">
        <f t="shared" si="16"/>
        <v>480000</v>
      </c>
      <c r="T101" s="100">
        <v>500</v>
      </c>
      <c r="U101" s="122">
        <f t="shared" si="17"/>
        <v>750000</v>
      </c>
      <c r="V101" s="100">
        <v>600</v>
      </c>
      <c r="W101" s="122">
        <f t="shared" si="18"/>
        <v>900000</v>
      </c>
      <c r="X101" s="100">
        <v>270</v>
      </c>
      <c r="Y101" s="122">
        <f t="shared" si="19"/>
        <v>405000</v>
      </c>
      <c r="Z101" s="100">
        <v>0</v>
      </c>
      <c r="AA101" s="122">
        <f t="shared" si="20"/>
        <v>0</v>
      </c>
      <c r="AB101" s="100">
        <v>0</v>
      </c>
      <c r="AC101" s="122">
        <f t="shared" si="21"/>
        <v>0</v>
      </c>
      <c r="AD101" s="101" t="s">
        <v>30</v>
      </c>
      <c r="AE101" s="100">
        <v>6490</v>
      </c>
      <c r="AF101" s="114">
        <v>1500</v>
      </c>
      <c r="AG101" s="122">
        <v>9735000</v>
      </c>
      <c r="AH101" s="20">
        <v>973500</v>
      </c>
      <c r="AI101" s="21">
        <v>10708500</v>
      </c>
    </row>
    <row r="102" spans="1:35" ht="63.75" x14ac:dyDescent="0.25">
      <c r="A102" s="102">
        <v>180</v>
      </c>
      <c r="B102" s="101" t="s">
        <v>344</v>
      </c>
      <c r="C102" s="100" t="s">
        <v>644</v>
      </c>
      <c r="D102" s="101" t="s">
        <v>619</v>
      </c>
      <c r="E102" s="10" t="s">
        <v>645</v>
      </c>
      <c r="F102" s="10" t="s">
        <v>646</v>
      </c>
      <c r="G102" s="104" t="s">
        <v>647</v>
      </c>
      <c r="H102" s="108">
        <v>2000</v>
      </c>
      <c r="I102" s="234">
        <f t="shared" si="11"/>
        <v>3000000</v>
      </c>
      <c r="J102" s="100">
        <v>400</v>
      </c>
      <c r="K102" s="122">
        <f t="shared" si="12"/>
        <v>600000</v>
      </c>
      <c r="L102" s="100">
        <v>500</v>
      </c>
      <c r="M102" s="122">
        <f t="shared" si="13"/>
        <v>750000</v>
      </c>
      <c r="N102" s="100">
        <v>600</v>
      </c>
      <c r="O102" s="122">
        <f t="shared" si="14"/>
        <v>900000</v>
      </c>
      <c r="P102" s="55">
        <v>1000</v>
      </c>
      <c r="Q102" s="140">
        <f t="shared" si="15"/>
        <v>1500000</v>
      </c>
      <c r="R102" s="100">
        <v>240</v>
      </c>
      <c r="S102" s="122">
        <f t="shared" si="16"/>
        <v>360000</v>
      </c>
      <c r="T102" s="100">
        <v>500</v>
      </c>
      <c r="U102" s="122">
        <f t="shared" si="17"/>
        <v>750000</v>
      </c>
      <c r="V102" s="100">
        <v>600</v>
      </c>
      <c r="W102" s="122">
        <f t="shared" si="18"/>
        <v>900000</v>
      </c>
      <c r="X102" s="100">
        <v>270</v>
      </c>
      <c r="Y102" s="122">
        <f t="shared" si="19"/>
        <v>405000</v>
      </c>
      <c r="Z102" s="100">
        <v>0</v>
      </c>
      <c r="AA102" s="122">
        <f t="shared" si="20"/>
        <v>0</v>
      </c>
      <c r="AB102" s="100">
        <v>0</v>
      </c>
      <c r="AC102" s="122">
        <f t="shared" si="21"/>
        <v>0</v>
      </c>
      <c r="AD102" s="101" t="s">
        <v>30</v>
      </c>
      <c r="AE102" s="100">
        <v>6110</v>
      </c>
      <c r="AF102" s="114">
        <v>1500</v>
      </c>
      <c r="AG102" s="122">
        <v>9165000</v>
      </c>
      <c r="AH102" s="20">
        <v>916500</v>
      </c>
      <c r="AI102" s="21">
        <v>10081500</v>
      </c>
    </row>
    <row r="103" spans="1:35" ht="76.5" x14ac:dyDescent="0.25">
      <c r="A103" s="65">
        <v>181</v>
      </c>
      <c r="B103" s="101" t="s">
        <v>344</v>
      </c>
      <c r="C103" s="100" t="s">
        <v>648</v>
      </c>
      <c r="D103" s="101" t="s">
        <v>619</v>
      </c>
      <c r="E103" s="10" t="s">
        <v>645</v>
      </c>
      <c r="F103" s="10" t="s">
        <v>649</v>
      </c>
      <c r="G103" s="10" t="s">
        <v>650</v>
      </c>
      <c r="H103" s="37">
        <v>1000</v>
      </c>
      <c r="I103" s="234">
        <f t="shared" si="11"/>
        <v>2000000</v>
      </c>
      <c r="J103" s="100">
        <v>300</v>
      </c>
      <c r="K103" s="122">
        <f t="shared" si="12"/>
        <v>600000</v>
      </c>
      <c r="L103" s="100">
        <v>350</v>
      </c>
      <c r="M103" s="122">
        <f t="shared" si="13"/>
        <v>700000</v>
      </c>
      <c r="N103" s="100">
        <v>600</v>
      </c>
      <c r="O103" s="122">
        <f t="shared" si="14"/>
        <v>1200000</v>
      </c>
      <c r="P103" s="55">
        <v>1000</v>
      </c>
      <c r="Q103" s="140">
        <f t="shared" si="15"/>
        <v>2000000</v>
      </c>
      <c r="R103" s="100">
        <v>140</v>
      </c>
      <c r="S103" s="122">
        <f t="shared" si="16"/>
        <v>280000</v>
      </c>
      <c r="T103" s="100">
        <v>500</v>
      </c>
      <c r="U103" s="122">
        <f t="shared" si="17"/>
        <v>1000000</v>
      </c>
      <c r="V103" s="100">
        <v>600</v>
      </c>
      <c r="W103" s="122">
        <f t="shared" si="18"/>
        <v>1200000</v>
      </c>
      <c r="X103" s="100">
        <v>270</v>
      </c>
      <c r="Y103" s="122">
        <f t="shared" si="19"/>
        <v>540000</v>
      </c>
      <c r="Z103" s="100">
        <v>0</v>
      </c>
      <c r="AA103" s="122">
        <f t="shared" si="20"/>
        <v>0</v>
      </c>
      <c r="AB103" s="100">
        <v>0</v>
      </c>
      <c r="AC103" s="122">
        <f t="shared" si="21"/>
        <v>0</v>
      </c>
      <c r="AD103" s="101" t="s">
        <v>30</v>
      </c>
      <c r="AE103" s="100">
        <v>4760</v>
      </c>
      <c r="AF103" s="114">
        <v>2000</v>
      </c>
      <c r="AG103" s="122">
        <v>9520000</v>
      </c>
      <c r="AH103" s="20">
        <v>952000</v>
      </c>
      <c r="AI103" s="21">
        <v>10472000</v>
      </c>
    </row>
    <row r="104" spans="1:35" ht="102" x14ac:dyDescent="0.25">
      <c r="A104" s="102">
        <v>182</v>
      </c>
      <c r="B104" s="101" t="s">
        <v>344</v>
      </c>
      <c r="C104" s="100" t="s">
        <v>651</v>
      </c>
      <c r="D104" s="101" t="s">
        <v>619</v>
      </c>
      <c r="E104" s="10" t="s">
        <v>652</v>
      </c>
      <c r="F104" s="10" t="s">
        <v>653</v>
      </c>
      <c r="G104" s="10" t="s">
        <v>654</v>
      </c>
      <c r="H104" s="37">
        <v>2000</v>
      </c>
      <c r="I104" s="234">
        <f t="shared" si="11"/>
        <v>6000000</v>
      </c>
      <c r="J104" s="100">
        <v>300</v>
      </c>
      <c r="K104" s="122">
        <f t="shared" si="12"/>
        <v>900000</v>
      </c>
      <c r="L104" s="100">
        <v>500</v>
      </c>
      <c r="M104" s="122">
        <f t="shared" si="13"/>
        <v>1500000</v>
      </c>
      <c r="N104" s="100">
        <v>600</v>
      </c>
      <c r="O104" s="122">
        <f t="shared" si="14"/>
        <v>1800000</v>
      </c>
      <c r="P104" s="55">
        <v>1000</v>
      </c>
      <c r="Q104" s="140">
        <f t="shared" si="15"/>
        <v>3000000</v>
      </c>
      <c r="R104" s="100">
        <v>240</v>
      </c>
      <c r="S104" s="122">
        <f t="shared" si="16"/>
        <v>720000</v>
      </c>
      <c r="T104" s="100">
        <v>500</v>
      </c>
      <c r="U104" s="122">
        <f t="shared" si="17"/>
        <v>1500000</v>
      </c>
      <c r="V104" s="100">
        <v>600</v>
      </c>
      <c r="W104" s="122">
        <f t="shared" si="18"/>
        <v>1800000</v>
      </c>
      <c r="X104" s="100">
        <v>270</v>
      </c>
      <c r="Y104" s="122">
        <f t="shared" si="19"/>
        <v>810000</v>
      </c>
      <c r="Z104" s="100">
        <v>0</v>
      </c>
      <c r="AA104" s="122">
        <f t="shared" si="20"/>
        <v>0</v>
      </c>
      <c r="AB104" s="100">
        <v>0</v>
      </c>
      <c r="AC104" s="122">
        <f t="shared" si="21"/>
        <v>0</v>
      </c>
      <c r="AD104" s="101" t="s">
        <v>30</v>
      </c>
      <c r="AE104" s="100">
        <v>6010</v>
      </c>
      <c r="AF104" s="114">
        <v>3000</v>
      </c>
      <c r="AG104" s="122">
        <v>18030000</v>
      </c>
      <c r="AH104" s="20">
        <v>1803000</v>
      </c>
      <c r="AI104" s="21">
        <v>19833000</v>
      </c>
    </row>
    <row r="105" spans="1:35" ht="63.75" x14ac:dyDescent="0.25">
      <c r="A105" s="65">
        <v>183</v>
      </c>
      <c r="B105" s="101" t="s">
        <v>344</v>
      </c>
      <c r="C105" s="100" t="s">
        <v>655</v>
      </c>
      <c r="D105" s="101" t="s">
        <v>619</v>
      </c>
      <c r="E105" s="10" t="s">
        <v>656</v>
      </c>
      <c r="F105" s="10" t="s">
        <v>657</v>
      </c>
      <c r="G105" s="10"/>
      <c r="H105" s="37">
        <v>500</v>
      </c>
      <c r="I105" s="234">
        <f t="shared" si="11"/>
        <v>1400000</v>
      </c>
      <c r="J105" s="100">
        <v>100</v>
      </c>
      <c r="K105" s="122">
        <f t="shared" si="12"/>
        <v>280000</v>
      </c>
      <c r="L105" s="100">
        <v>500</v>
      </c>
      <c r="M105" s="122">
        <f t="shared" si="13"/>
        <v>1400000</v>
      </c>
      <c r="N105" s="100">
        <v>600</v>
      </c>
      <c r="O105" s="122">
        <f t="shared" si="14"/>
        <v>1680000</v>
      </c>
      <c r="P105" s="55">
        <v>1000</v>
      </c>
      <c r="Q105" s="140">
        <f t="shared" si="15"/>
        <v>2800000</v>
      </c>
      <c r="R105" s="100">
        <v>180</v>
      </c>
      <c r="S105" s="122">
        <f t="shared" si="16"/>
        <v>504000</v>
      </c>
      <c r="T105" s="100">
        <v>500</v>
      </c>
      <c r="U105" s="122">
        <f t="shared" si="17"/>
        <v>1400000</v>
      </c>
      <c r="V105" s="100">
        <v>600</v>
      </c>
      <c r="W105" s="122">
        <f t="shared" si="18"/>
        <v>1680000</v>
      </c>
      <c r="X105" s="100">
        <v>270</v>
      </c>
      <c r="Y105" s="122">
        <f t="shared" si="19"/>
        <v>756000</v>
      </c>
      <c r="Z105" s="100">
        <v>0</v>
      </c>
      <c r="AA105" s="122">
        <f t="shared" si="20"/>
        <v>0</v>
      </c>
      <c r="AB105" s="100">
        <v>0</v>
      </c>
      <c r="AC105" s="122">
        <f t="shared" si="21"/>
        <v>0</v>
      </c>
      <c r="AD105" s="101" t="s">
        <v>30</v>
      </c>
      <c r="AE105" s="100">
        <v>4250</v>
      </c>
      <c r="AF105" s="114">
        <v>2800</v>
      </c>
      <c r="AG105" s="122">
        <v>11900000</v>
      </c>
      <c r="AH105" s="20">
        <v>1190000</v>
      </c>
      <c r="AI105" s="21">
        <v>13090000</v>
      </c>
    </row>
    <row r="106" spans="1:35" ht="51" x14ac:dyDescent="0.25">
      <c r="A106" s="102">
        <v>184</v>
      </c>
      <c r="B106" s="101" t="s">
        <v>344</v>
      </c>
      <c r="C106" s="100" t="s">
        <v>658</v>
      </c>
      <c r="D106" s="101" t="s">
        <v>619</v>
      </c>
      <c r="E106" s="16" t="s">
        <v>659</v>
      </c>
      <c r="F106" s="104" t="s">
        <v>660</v>
      </c>
      <c r="G106" s="10" t="s">
        <v>661</v>
      </c>
      <c r="H106" s="37">
        <v>1000</v>
      </c>
      <c r="I106" s="234">
        <f t="shared" si="11"/>
        <v>3000000</v>
      </c>
      <c r="J106" s="100">
        <v>500</v>
      </c>
      <c r="K106" s="122">
        <f t="shared" si="12"/>
        <v>1500000</v>
      </c>
      <c r="L106" s="100">
        <v>700</v>
      </c>
      <c r="M106" s="122">
        <f t="shared" si="13"/>
        <v>2100000</v>
      </c>
      <c r="N106" s="100">
        <v>600</v>
      </c>
      <c r="O106" s="122">
        <f t="shared" si="14"/>
        <v>1800000</v>
      </c>
      <c r="P106" s="55">
        <v>1000</v>
      </c>
      <c r="Q106" s="140">
        <f t="shared" si="15"/>
        <v>3000000</v>
      </c>
      <c r="R106" s="100">
        <v>280</v>
      </c>
      <c r="S106" s="122">
        <f t="shared" si="16"/>
        <v>840000</v>
      </c>
      <c r="T106" s="100">
        <v>500</v>
      </c>
      <c r="U106" s="122">
        <f t="shared" si="17"/>
        <v>1500000</v>
      </c>
      <c r="V106" s="100">
        <v>600</v>
      </c>
      <c r="W106" s="122">
        <f t="shared" si="18"/>
        <v>1800000</v>
      </c>
      <c r="X106" s="100">
        <v>200</v>
      </c>
      <c r="Y106" s="122">
        <f t="shared" si="19"/>
        <v>600000</v>
      </c>
      <c r="Z106" s="100">
        <v>0</v>
      </c>
      <c r="AA106" s="122">
        <f t="shared" si="20"/>
        <v>0</v>
      </c>
      <c r="AB106" s="100">
        <v>0</v>
      </c>
      <c r="AC106" s="122">
        <f t="shared" si="21"/>
        <v>0</v>
      </c>
      <c r="AD106" s="101" t="s">
        <v>30</v>
      </c>
      <c r="AE106" s="100">
        <v>5380</v>
      </c>
      <c r="AF106" s="61">
        <v>3000</v>
      </c>
      <c r="AG106" s="122">
        <v>16140000</v>
      </c>
      <c r="AH106" s="20">
        <v>1614000</v>
      </c>
      <c r="AI106" s="21">
        <v>17754000</v>
      </c>
    </row>
    <row r="107" spans="1:35" ht="127.5" x14ac:dyDescent="0.25">
      <c r="A107" s="65">
        <v>185</v>
      </c>
      <c r="B107" s="101" t="s">
        <v>344</v>
      </c>
      <c r="C107" s="27" t="s">
        <v>662</v>
      </c>
      <c r="D107" s="53" t="s">
        <v>663</v>
      </c>
      <c r="E107" s="15" t="s">
        <v>664</v>
      </c>
      <c r="F107" s="15" t="s">
        <v>665</v>
      </c>
      <c r="G107" s="15" t="s">
        <v>666</v>
      </c>
      <c r="H107" s="56">
        <v>400</v>
      </c>
      <c r="I107" s="234">
        <f t="shared" si="11"/>
        <v>1400000</v>
      </c>
      <c r="J107" s="120">
        <v>100</v>
      </c>
      <c r="K107" s="122">
        <f t="shared" si="12"/>
        <v>350000</v>
      </c>
      <c r="L107" s="100">
        <v>0</v>
      </c>
      <c r="M107" s="122">
        <f t="shared" si="13"/>
        <v>0</v>
      </c>
      <c r="N107" s="100">
        <v>300</v>
      </c>
      <c r="O107" s="122">
        <f t="shared" si="14"/>
        <v>1050000</v>
      </c>
      <c r="P107" s="206">
        <v>1500</v>
      </c>
      <c r="Q107" s="140">
        <f t="shared" si="15"/>
        <v>5250000</v>
      </c>
      <c r="R107" s="28">
        <v>300</v>
      </c>
      <c r="S107" s="122">
        <f t="shared" si="16"/>
        <v>1050000</v>
      </c>
      <c r="T107" s="120">
        <v>100</v>
      </c>
      <c r="U107" s="122">
        <f t="shared" si="17"/>
        <v>350000</v>
      </c>
      <c r="V107" s="100">
        <v>200</v>
      </c>
      <c r="W107" s="122">
        <f t="shared" si="18"/>
        <v>700000</v>
      </c>
      <c r="X107" s="100">
        <v>180</v>
      </c>
      <c r="Y107" s="122">
        <f t="shared" si="19"/>
        <v>630000</v>
      </c>
      <c r="Z107" s="100">
        <v>0</v>
      </c>
      <c r="AA107" s="122">
        <f t="shared" si="20"/>
        <v>0</v>
      </c>
      <c r="AB107" s="100">
        <v>0</v>
      </c>
      <c r="AC107" s="122">
        <f t="shared" si="21"/>
        <v>0</v>
      </c>
      <c r="AD107" s="101" t="s">
        <v>30</v>
      </c>
      <c r="AE107" s="100">
        <v>3080</v>
      </c>
      <c r="AF107" s="19">
        <v>3500</v>
      </c>
      <c r="AG107" s="122">
        <v>10780000</v>
      </c>
      <c r="AH107" s="20">
        <v>1078000</v>
      </c>
      <c r="AI107" s="21">
        <v>11858000</v>
      </c>
    </row>
    <row r="108" spans="1:35" ht="127.5" x14ac:dyDescent="0.25">
      <c r="A108" s="102">
        <v>186</v>
      </c>
      <c r="B108" s="101" t="s">
        <v>344</v>
      </c>
      <c r="C108" s="27" t="s">
        <v>667</v>
      </c>
      <c r="D108" s="53" t="s">
        <v>663</v>
      </c>
      <c r="E108" s="15" t="s">
        <v>668</v>
      </c>
      <c r="F108" s="15" t="s">
        <v>669</v>
      </c>
      <c r="G108" s="15" t="s">
        <v>670</v>
      </c>
      <c r="H108" s="56">
        <v>600</v>
      </c>
      <c r="I108" s="234">
        <f t="shared" si="11"/>
        <v>960000</v>
      </c>
      <c r="J108" s="120">
        <v>100</v>
      </c>
      <c r="K108" s="122">
        <f t="shared" si="12"/>
        <v>160000</v>
      </c>
      <c r="L108" s="100">
        <v>70</v>
      </c>
      <c r="M108" s="122">
        <f t="shared" si="13"/>
        <v>112000</v>
      </c>
      <c r="N108" s="100">
        <v>600</v>
      </c>
      <c r="O108" s="122">
        <f t="shared" si="14"/>
        <v>960000</v>
      </c>
      <c r="P108" s="206">
        <v>1500</v>
      </c>
      <c r="Q108" s="140">
        <f t="shared" si="15"/>
        <v>2400000</v>
      </c>
      <c r="R108" s="28">
        <v>350</v>
      </c>
      <c r="S108" s="122">
        <f t="shared" si="16"/>
        <v>560000</v>
      </c>
      <c r="T108" s="120">
        <v>250</v>
      </c>
      <c r="U108" s="122">
        <f t="shared" si="17"/>
        <v>400000</v>
      </c>
      <c r="V108" s="100">
        <v>150</v>
      </c>
      <c r="W108" s="122">
        <f t="shared" si="18"/>
        <v>240000</v>
      </c>
      <c r="X108" s="100">
        <v>50</v>
      </c>
      <c r="Y108" s="122">
        <f t="shared" si="19"/>
        <v>80000</v>
      </c>
      <c r="Z108" s="100">
        <v>0</v>
      </c>
      <c r="AA108" s="122">
        <f t="shared" si="20"/>
        <v>0</v>
      </c>
      <c r="AB108" s="100">
        <v>0</v>
      </c>
      <c r="AC108" s="122">
        <f t="shared" si="21"/>
        <v>0</v>
      </c>
      <c r="AD108" s="101" t="s">
        <v>30</v>
      </c>
      <c r="AE108" s="100">
        <v>3670</v>
      </c>
      <c r="AF108" s="61">
        <v>1600</v>
      </c>
      <c r="AG108" s="122">
        <v>5872000</v>
      </c>
      <c r="AH108" s="20">
        <v>587200</v>
      </c>
      <c r="AI108" s="21">
        <v>6459200</v>
      </c>
    </row>
    <row r="109" spans="1:35" ht="76.5" x14ac:dyDescent="0.25">
      <c r="A109" s="65">
        <v>187</v>
      </c>
      <c r="B109" s="101" t="s">
        <v>344</v>
      </c>
      <c r="C109" s="27" t="s">
        <v>671</v>
      </c>
      <c r="D109" s="53" t="s">
        <v>663</v>
      </c>
      <c r="E109" s="15" t="s">
        <v>672</v>
      </c>
      <c r="F109" s="15" t="s">
        <v>673</v>
      </c>
      <c r="G109" s="15" t="s">
        <v>674</v>
      </c>
      <c r="H109" s="56">
        <v>800</v>
      </c>
      <c r="I109" s="234">
        <f t="shared" si="11"/>
        <v>400000</v>
      </c>
      <c r="J109" s="120">
        <v>350</v>
      </c>
      <c r="K109" s="122">
        <f t="shared" si="12"/>
        <v>175000</v>
      </c>
      <c r="L109" s="100">
        <v>120</v>
      </c>
      <c r="M109" s="122">
        <f t="shared" si="13"/>
        <v>60000</v>
      </c>
      <c r="N109" s="100">
        <v>600</v>
      </c>
      <c r="O109" s="122">
        <f t="shared" si="14"/>
        <v>300000</v>
      </c>
      <c r="P109" s="206">
        <v>1500</v>
      </c>
      <c r="Q109" s="140">
        <f t="shared" si="15"/>
        <v>750000</v>
      </c>
      <c r="R109" s="28">
        <v>600</v>
      </c>
      <c r="S109" s="122">
        <f t="shared" si="16"/>
        <v>300000</v>
      </c>
      <c r="T109" s="120">
        <v>400</v>
      </c>
      <c r="U109" s="122">
        <f t="shared" si="17"/>
        <v>200000</v>
      </c>
      <c r="V109" s="100">
        <v>360</v>
      </c>
      <c r="W109" s="122">
        <f t="shared" si="18"/>
        <v>180000</v>
      </c>
      <c r="X109" s="100">
        <v>40</v>
      </c>
      <c r="Y109" s="122">
        <f t="shared" si="19"/>
        <v>20000</v>
      </c>
      <c r="Z109" s="100">
        <v>0</v>
      </c>
      <c r="AA109" s="122">
        <f t="shared" si="20"/>
        <v>0</v>
      </c>
      <c r="AB109" s="100">
        <v>0</v>
      </c>
      <c r="AC109" s="122">
        <f t="shared" si="21"/>
        <v>0</v>
      </c>
      <c r="AD109" s="101" t="s">
        <v>30</v>
      </c>
      <c r="AE109" s="100">
        <v>4770</v>
      </c>
      <c r="AF109" s="61">
        <v>500</v>
      </c>
      <c r="AG109" s="122">
        <v>2385000</v>
      </c>
      <c r="AH109" s="20">
        <v>238500</v>
      </c>
      <c r="AI109" s="21">
        <v>2623500</v>
      </c>
    </row>
    <row r="110" spans="1:35" ht="76.5" x14ac:dyDescent="0.25">
      <c r="A110" s="102">
        <v>188</v>
      </c>
      <c r="B110" s="101" t="s">
        <v>344</v>
      </c>
      <c r="C110" s="27" t="s">
        <v>675</v>
      </c>
      <c r="D110" s="53" t="s">
        <v>663</v>
      </c>
      <c r="E110" s="15" t="s">
        <v>676</v>
      </c>
      <c r="F110" s="15" t="s">
        <v>677</v>
      </c>
      <c r="G110" s="15" t="s">
        <v>678</v>
      </c>
      <c r="H110" s="56">
        <v>400</v>
      </c>
      <c r="I110" s="234">
        <f t="shared" si="11"/>
        <v>480000</v>
      </c>
      <c r="J110" s="120">
        <v>100</v>
      </c>
      <c r="K110" s="122">
        <f t="shared" si="12"/>
        <v>120000</v>
      </c>
      <c r="L110" s="100">
        <v>20</v>
      </c>
      <c r="M110" s="122">
        <f t="shared" si="13"/>
        <v>24000</v>
      </c>
      <c r="N110" s="100">
        <v>200</v>
      </c>
      <c r="O110" s="122">
        <f t="shared" si="14"/>
        <v>240000</v>
      </c>
      <c r="P110" s="206">
        <v>1500</v>
      </c>
      <c r="Q110" s="140">
        <f t="shared" si="15"/>
        <v>1800000</v>
      </c>
      <c r="R110" s="28">
        <v>180</v>
      </c>
      <c r="S110" s="122">
        <f t="shared" si="16"/>
        <v>216000</v>
      </c>
      <c r="T110" s="120">
        <v>100</v>
      </c>
      <c r="U110" s="122">
        <f t="shared" si="17"/>
        <v>120000</v>
      </c>
      <c r="V110" s="100">
        <v>80</v>
      </c>
      <c r="W110" s="122">
        <f t="shared" si="18"/>
        <v>96000</v>
      </c>
      <c r="X110" s="100">
        <v>160</v>
      </c>
      <c r="Y110" s="122">
        <f t="shared" si="19"/>
        <v>192000</v>
      </c>
      <c r="Z110" s="100">
        <v>0</v>
      </c>
      <c r="AA110" s="122">
        <f t="shared" si="20"/>
        <v>0</v>
      </c>
      <c r="AB110" s="100">
        <v>0</v>
      </c>
      <c r="AC110" s="122">
        <f t="shared" si="21"/>
        <v>0</v>
      </c>
      <c r="AD110" s="101" t="s">
        <v>30</v>
      </c>
      <c r="AE110" s="100">
        <v>2740</v>
      </c>
      <c r="AF110" s="61">
        <v>1200</v>
      </c>
      <c r="AG110" s="122">
        <v>3288000</v>
      </c>
      <c r="AH110" s="20">
        <v>328800</v>
      </c>
      <c r="AI110" s="21">
        <v>3616800</v>
      </c>
    </row>
    <row r="111" spans="1:35" ht="89.25" x14ac:dyDescent="0.25">
      <c r="A111" s="65">
        <v>189</v>
      </c>
      <c r="B111" s="101" t="s">
        <v>344</v>
      </c>
      <c r="C111" s="27" t="s">
        <v>679</v>
      </c>
      <c r="D111" s="53" t="s">
        <v>663</v>
      </c>
      <c r="E111" s="15" t="s">
        <v>680</v>
      </c>
      <c r="F111" s="15" t="s">
        <v>681</v>
      </c>
      <c r="G111" s="15" t="s">
        <v>682</v>
      </c>
      <c r="H111" s="56">
        <v>400</v>
      </c>
      <c r="I111" s="234">
        <f t="shared" si="11"/>
        <v>480000</v>
      </c>
      <c r="J111" s="120">
        <v>200</v>
      </c>
      <c r="K111" s="122">
        <f t="shared" si="12"/>
        <v>240000</v>
      </c>
      <c r="L111" s="100">
        <v>20</v>
      </c>
      <c r="M111" s="122">
        <f t="shared" si="13"/>
        <v>24000</v>
      </c>
      <c r="N111" s="100">
        <v>200</v>
      </c>
      <c r="O111" s="122">
        <f t="shared" si="14"/>
        <v>240000</v>
      </c>
      <c r="P111" s="206">
        <v>1500</v>
      </c>
      <c r="Q111" s="140">
        <f t="shared" si="15"/>
        <v>1800000</v>
      </c>
      <c r="R111" s="28">
        <v>180</v>
      </c>
      <c r="S111" s="122">
        <f t="shared" si="16"/>
        <v>216000</v>
      </c>
      <c r="T111" s="120">
        <v>100</v>
      </c>
      <c r="U111" s="122">
        <f t="shared" si="17"/>
        <v>120000</v>
      </c>
      <c r="V111" s="100">
        <v>80</v>
      </c>
      <c r="W111" s="122">
        <f t="shared" si="18"/>
        <v>96000</v>
      </c>
      <c r="X111" s="100">
        <v>70</v>
      </c>
      <c r="Y111" s="122">
        <f t="shared" si="19"/>
        <v>84000</v>
      </c>
      <c r="Z111" s="100">
        <v>0</v>
      </c>
      <c r="AA111" s="122">
        <f t="shared" si="20"/>
        <v>0</v>
      </c>
      <c r="AB111" s="100">
        <v>0</v>
      </c>
      <c r="AC111" s="122">
        <f t="shared" si="21"/>
        <v>0</v>
      </c>
      <c r="AD111" s="101" t="s">
        <v>30</v>
      </c>
      <c r="AE111" s="100">
        <v>2750</v>
      </c>
      <c r="AF111" s="61">
        <v>1200</v>
      </c>
      <c r="AG111" s="122">
        <v>3300000</v>
      </c>
      <c r="AH111" s="20">
        <v>330000</v>
      </c>
      <c r="AI111" s="21">
        <v>3630000</v>
      </c>
    </row>
    <row r="112" spans="1:35" ht="63.75" x14ac:dyDescent="0.25">
      <c r="A112" s="102">
        <v>190</v>
      </c>
      <c r="B112" s="101" t="s">
        <v>344</v>
      </c>
      <c r="C112" s="27" t="s">
        <v>683</v>
      </c>
      <c r="D112" s="53" t="s">
        <v>663</v>
      </c>
      <c r="E112" s="15" t="s">
        <v>684</v>
      </c>
      <c r="F112" s="15" t="s">
        <v>685</v>
      </c>
      <c r="G112" s="15" t="s">
        <v>686</v>
      </c>
      <c r="H112" s="56">
        <v>800</v>
      </c>
      <c r="I112" s="234">
        <f t="shared" si="11"/>
        <v>400000</v>
      </c>
      <c r="J112" s="120">
        <v>250</v>
      </c>
      <c r="K112" s="122">
        <f t="shared" si="12"/>
        <v>125000</v>
      </c>
      <c r="L112" s="100">
        <v>120</v>
      </c>
      <c r="M112" s="122">
        <f t="shared" si="13"/>
        <v>60000</v>
      </c>
      <c r="N112" s="100">
        <v>600</v>
      </c>
      <c r="O112" s="122">
        <f t="shared" si="14"/>
        <v>300000</v>
      </c>
      <c r="P112" s="206">
        <v>1500</v>
      </c>
      <c r="Q112" s="140">
        <f t="shared" si="15"/>
        <v>750000</v>
      </c>
      <c r="R112" s="28">
        <v>240</v>
      </c>
      <c r="S112" s="122">
        <f t="shared" si="16"/>
        <v>120000</v>
      </c>
      <c r="T112" s="120">
        <v>80</v>
      </c>
      <c r="U112" s="122">
        <f t="shared" si="17"/>
        <v>40000</v>
      </c>
      <c r="V112" s="100">
        <v>400</v>
      </c>
      <c r="W112" s="122">
        <f t="shared" si="18"/>
        <v>200000</v>
      </c>
      <c r="X112" s="100">
        <v>400</v>
      </c>
      <c r="Y112" s="122">
        <f t="shared" si="19"/>
        <v>200000</v>
      </c>
      <c r="Z112" s="100">
        <v>0</v>
      </c>
      <c r="AA112" s="122">
        <f t="shared" si="20"/>
        <v>0</v>
      </c>
      <c r="AB112" s="100">
        <v>0</v>
      </c>
      <c r="AC112" s="122">
        <f t="shared" si="21"/>
        <v>0</v>
      </c>
      <c r="AD112" s="101" t="s">
        <v>30</v>
      </c>
      <c r="AE112" s="100">
        <v>4390</v>
      </c>
      <c r="AF112" s="61">
        <v>500</v>
      </c>
      <c r="AG112" s="122">
        <v>2195000</v>
      </c>
      <c r="AH112" s="20">
        <v>219500</v>
      </c>
      <c r="AI112" s="21">
        <v>2414500</v>
      </c>
    </row>
    <row r="113" spans="1:35" ht="165.75" x14ac:dyDescent="0.25">
      <c r="A113" s="65">
        <v>191</v>
      </c>
      <c r="B113" s="101" t="s">
        <v>344</v>
      </c>
      <c r="C113" s="27" t="s">
        <v>687</v>
      </c>
      <c r="D113" s="53" t="s">
        <v>663</v>
      </c>
      <c r="E113" s="15" t="s">
        <v>688</v>
      </c>
      <c r="F113" s="15" t="s">
        <v>689</v>
      </c>
      <c r="G113" s="15" t="s">
        <v>670</v>
      </c>
      <c r="H113" s="56">
        <v>600</v>
      </c>
      <c r="I113" s="234">
        <f t="shared" si="11"/>
        <v>1200000</v>
      </c>
      <c r="J113" s="120">
        <v>100</v>
      </c>
      <c r="K113" s="122">
        <f t="shared" si="12"/>
        <v>200000</v>
      </c>
      <c r="L113" s="100">
        <v>100</v>
      </c>
      <c r="M113" s="122">
        <f t="shared" si="13"/>
        <v>200000</v>
      </c>
      <c r="N113" s="100">
        <v>200</v>
      </c>
      <c r="O113" s="122">
        <f t="shared" si="14"/>
        <v>400000</v>
      </c>
      <c r="P113" s="206">
        <v>1500</v>
      </c>
      <c r="Q113" s="140">
        <f t="shared" si="15"/>
        <v>3000000</v>
      </c>
      <c r="R113" s="28">
        <v>150</v>
      </c>
      <c r="S113" s="122">
        <f t="shared" si="16"/>
        <v>300000</v>
      </c>
      <c r="T113" s="120">
        <v>100</v>
      </c>
      <c r="U113" s="122">
        <f t="shared" si="17"/>
        <v>200000</v>
      </c>
      <c r="V113" s="100">
        <v>400</v>
      </c>
      <c r="W113" s="122">
        <f t="shared" si="18"/>
        <v>800000</v>
      </c>
      <c r="X113" s="29">
        <v>150</v>
      </c>
      <c r="Y113" s="122">
        <f t="shared" si="19"/>
        <v>300000</v>
      </c>
      <c r="Z113" s="100">
        <v>0</v>
      </c>
      <c r="AA113" s="122">
        <f t="shared" si="20"/>
        <v>0</v>
      </c>
      <c r="AB113" s="100">
        <v>0</v>
      </c>
      <c r="AC113" s="122">
        <f t="shared" si="21"/>
        <v>0</v>
      </c>
      <c r="AD113" s="101" t="s">
        <v>30</v>
      </c>
      <c r="AE113" s="100">
        <v>3300</v>
      </c>
      <c r="AF113" s="61">
        <v>2000</v>
      </c>
      <c r="AG113" s="122">
        <v>6600000</v>
      </c>
      <c r="AH113" s="20">
        <v>660000</v>
      </c>
      <c r="AI113" s="21">
        <v>7260000</v>
      </c>
    </row>
    <row r="114" spans="1:35" ht="127.5" x14ac:dyDescent="0.25">
      <c r="A114" s="102">
        <v>192</v>
      </c>
      <c r="B114" s="101" t="s">
        <v>344</v>
      </c>
      <c r="C114" s="27" t="s">
        <v>690</v>
      </c>
      <c r="D114" s="53" t="s">
        <v>663</v>
      </c>
      <c r="E114" s="15" t="s">
        <v>691</v>
      </c>
      <c r="F114" s="15" t="s">
        <v>692</v>
      </c>
      <c r="G114" s="15" t="s">
        <v>670</v>
      </c>
      <c r="H114" s="57">
        <v>600</v>
      </c>
      <c r="I114" s="234">
        <f t="shared" si="11"/>
        <v>2700000</v>
      </c>
      <c r="J114" s="120">
        <v>300</v>
      </c>
      <c r="K114" s="122">
        <f t="shared" si="12"/>
        <v>1350000</v>
      </c>
      <c r="L114" s="100">
        <v>120</v>
      </c>
      <c r="M114" s="122">
        <f t="shared" si="13"/>
        <v>540000</v>
      </c>
      <c r="N114" s="100">
        <v>600</v>
      </c>
      <c r="O114" s="122">
        <f t="shared" si="14"/>
        <v>2700000</v>
      </c>
      <c r="P114" s="206">
        <v>1500</v>
      </c>
      <c r="Q114" s="140">
        <f t="shared" si="15"/>
        <v>6750000</v>
      </c>
      <c r="R114" s="28">
        <v>400</v>
      </c>
      <c r="S114" s="122">
        <f t="shared" si="16"/>
        <v>1800000</v>
      </c>
      <c r="T114" s="120">
        <v>100</v>
      </c>
      <c r="U114" s="122">
        <f t="shared" si="17"/>
        <v>450000</v>
      </c>
      <c r="V114" s="100">
        <v>600</v>
      </c>
      <c r="W114" s="122">
        <f t="shared" si="18"/>
        <v>2700000</v>
      </c>
      <c r="X114" s="29">
        <v>400</v>
      </c>
      <c r="Y114" s="122">
        <f t="shared" si="19"/>
        <v>1800000</v>
      </c>
      <c r="Z114" s="100">
        <v>0</v>
      </c>
      <c r="AA114" s="122">
        <f t="shared" si="20"/>
        <v>0</v>
      </c>
      <c r="AB114" s="100">
        <v>0</v>
      </c>
      <c r="AC114" s="122">
        <f t="shared" si="21"/>
        <v>0</v>
      </c>
      <c r="AD114" s="101" t="s">
        <v>30</v>
      </c>
      <c r="AE114" s="100">
        <v>4620</v>
      </c>
      <c r="AF114" s="61">
        <v>4500</v>
      </c>
      <c r="AG114" s="122">
        <v>20790000</v>
      </c>
      <c r="AH114" s="20">
        <v>2079000</v>
      </c>
      <c r="AI114" s="21">
        <v>22869000</v>
      </c>
    </row>
    <row r="115" spans="1:35" ht="114.75" x14ac:dyDescent="0.25">
      <c r="A115" s="65">
        <v>193</v>
      </c>
      <c r="B115" s="101" t="s">
        <v>344</v>
      </c>
      <c r="C115" s="27" t="s">
        <v>693</v>
      </c>
      <c r="D115" s="53" t="s">
        <v>663</v>
      </c>
      <c r="E115" s="15" t="s">
        <v>694</v>
      </c>
      <c r="F115" s="15" t="s">
        <v>695</v>
      </c>
      <c r="G115" s="15" t="s">
        <v>670</v>
      </c>
      <c r="H115" s="57">
        <v>800</v>
      </c>
      <c r="I115" s="234">
        <f t="shared" si="11"/>
        <v>2000000</v>
      </c>
      <c r="J115" s="120">
        <v>400</v>
      </c>
      <c r="K115" s="122">
        <f t="shared" si="12"/>
        <v>1000000</v>
      </c>
      <c r="L115" s="100">
        <v>300</v>
      </c>
      <c r="M115" s="122">
        <f t="shared" si="13"/>
        <v>750000</v>
      </c>
      <c r="N115" s="100">
        <v>600</v>
      </c>
      <c r="O115" s="122">
        <f t="shared" si="14"/>
        <v>1500000</v>
      </c>
      <c r="P115" s="206">
        <v>1500</v>
      </c>
      <c r="Q115" s="140">
        <f t="shared" si="15"/>
        <v>3750000</v>
      </c>
      <c r="R115" s="28">
        <v>600</v>
      </c>
      <c r="S115" s="122">
        <f t="shared" si="16"/>
        <v>1500000</v>
      </c>
      <c r="T115" s="120">
        <v>100</v>
      </c>
      <c r="U115" s="122">
        <f t="shared" si="17"/>
        <v>250000</v>
      </c>
      <c r="V115" s="100">
        <v>600</v>
      </c>
      <c r="W115" s="122">
        <f t="shared" si="18"/>
        <v>1500000</v>
      </c>
      <c r="X115" s="29">
        <v>600</v>
      </c>
      <c r="Y115" s="122">
        <f t="shared" si="19"/>
        <v>1500000</v>
      </c>
      <c r="Z115" s="100">
        <v>0</v>
      </c>
      <c r="AA115" s="122">
        <f t="shared" si="20"/>
        <v>0</v>
      </c>
      <c r="AB115" s="100">
        <v>0</v>
      </c>
      <c r="AC115" s="122">
        <f t="shared" si="21"/>
        <v>0</v>
      </c>
      <c r="AD115" s="101" t="s">
        <v>30</v>
      </c>
      <c r="AE115" s="100">
        <v>5500</v>
      </c>
      <c r="AF115" s="61">
        <v>2500</v>
      </c>
      <c r="AG115" s="122">
        <v>13750000</v>
      </c>
      <c r="AH115" s="20">
        <v>1375000</v>
      </c>
      <c r="AI115" s="21">
        <v>15125000</v>
      </c>
    </row>
    <row r="116" spans="1:35" ht="89.25" x14ac:dyDescent="0.25">
      <c r="A116" s="102">
        <v>194</v>
      </c>
      <c r="B116" s="101" t="s">
        <v>344</v>
      </c>
      <c r="C116" s="27" t="s">
        <v>696</v>
      </c>
      <c r="D116" s="53" t="s">
        <v>663</v>
      </c>
      <c r="E116" s="15" t="s">
        <v>697</v>
      </c>
      <c r="F116" s="15" t="s">
        <v>698</v>
      </c>
      <c r="G116" s="15" t="s">
        <v>670</v>
      </c>
      <c r="H116" s="57">
        <v>600</v>
      </c>
      <c r="I116" s="234">
        <f t="shared" si="11"/>
        <v>1200000</v>
      </c>
      <c r="J116" s="120">
        <v>250</v>
      </c>
      <c r="K116" s="122">
        <f t="shared" si="12"/>
        <v>500000</v>
      </c>
      <c r="L116" s="100">
        <v>140</v>
      </c>
      <c r="M116" s="122">
        <f t="shared" si="13"/>
        <v>280000</v>
      </c>
      <c r="N116" s="100">
        <v>300</v>
      </c>
      <c r="O116" s="122">
        <f t="shared" si="14"/>
        <v>600000</v>
      </c>
      <c r="P116" s="206">
        <v>1500</v>
      </c>
      <c r="Q116" s="140">
        <f t="shared" si="15"/>
        <v>3000000</v>
      </c>
      <c r="R116" s="28">
        <v>300</v>
      </c>
      <c r="S116" s="122">
        <f t="shared" si="16"/>
        <v>600000</v>
      </c>
      <c r="T116" s="120">
        <v>100</v>
      </c>
      <c r="U116" s="122">
        <f t="shared" si="17"/>
        <v>200000</v>
      </c>
      <c r="V116" s="100">
        <v>200</v>
      </c>
      <c r="W116" s="122">
        <f t="shared" si="18"/>
        <v>400000</v>
      </c>
      <c r="X116" s="29">
        <v>300</v>
      </c>
      <c r="Y116" s="122">
        <f t="shared" si="19"/>
        <v>600000</v>
      </c>
      <c r="Z116" s="100">
        <v>0</v>
      </c>
      <c r="AA116" s="122">
        <f t="shared" si="20"/>
        <v>0</v>
      </c>
      <c r="AB116" s="100">
        <v>0</v>
      </c>
      <c r="AC116" s="122">
        <f t="shared" si="21"/>
        <v>0</v>
      </c>
      <c r="AD116" s="101" t="s">
        <v>30</v>
      </c>
      <c r="AE116" s="100">
        <v>3690</v>
      </c>
      <c r="AF116" s="61">
        <v>2000</v>
      </c>
      <c r="AG116" s="122">
        <v>7380000</v>
      </c>
      <c r="AH116" s="20">
        <v>738000</v>
      </c>
      <c r="AI116" s="21">
        <v>8118000</v>
      </c>
    </row>
    <row r="117" spans="1:35" ht="153" x14ac:dyDescent="0.25">
      <c r="A117" s="65">
        <v>195</v>
      </c>
      <c r="B117" s="101" t="s">
        <v>344</v>
      </c>
      <c r="C117" s="27" t="s">
        <v>699</v>
      </c>
      <c r="D117" s="53" t="s">
        <v>663</v>
      </c>
      <c r="E117" s="15" t="s">
        <v>700</v>
      </c>
      <c r="F117" s="15" t="s">
        <v>701</v>
      </c>
      <c r="G117" s="15" t="s">
        <v>702</v>
      </c>
      <c r="H117" s="57">
        <v>400</v>
      </c>
      <c r="I117" s="234">
        <f t="shared" si="11"/>
        <v>680000</v>
      </c>
      <c r="J117" s="120">
        <v>100</v>
      </c>
      <c r="K117" s="122">
        <f t="shared" si="12"/>
        <v>170000</v>
      </c>
      <c r="L117" s="100">
        <v>150</v>
      </c>
      <c r="M117" s="122">
        <f t="shared" si="13"/>
        <v>255000</v>
      </c>
      <c r="N117" s="100">
        <v>500</v>
      </c>
      <c r="O117" s="122">
        <f t="shared" si="14"/>
        <v>850000</v>
      </c>
      <c r="P117" s="206">
        <v>1500</v>
      </c>
      <c r="Q117" s="140">
        <f t="shared" si="15"/>
        <v>2550000</v>
      </c>
      <c r="R117" s="28">
        <v>300</v>
      </c>
      <c r="S117" s="122">
        <f t="shared" si="16"/>
        <v>510000</v>
      </c>
      <c r="T117" s="120">
        <v>50</v>
      </c>
      <c r="U117" s="122">
        <f t="shared" si="17"/>
        <v>85000</v>
      </c>
      <c r="V117" s="100">
        <v>200</v>
      </c>
      <c r="W117" s="122">
        <f t="shared" si="18"/>
        <v>340000</v>
      </c>
      <c r="X117" s="29">
        <v>300</v>
      </c>
      <c r="Y117" s="122">
        <f t="shared" si="19"/>
        <v>510000</v>
      </c>
      <c r="Z117" s="100">
        <v>0</v>
      </c>
      <c r="AA117" s="122">
        <f t="shared" si="20"/>
        <v>0</v>
      </c>
      <c r="AB117" s="100">
        <v>0</v>
      </c>
      <c r="AC117" s="122">
        <f t="shared" si="21"/>
        <v>0</v>
      </c>
      <c r="AD117" s="101" t="s">
        <v>30</v>
      </c>
      <c r="AE117" s="100">
        <v>3500</v>
      </c>
      <c r="AF117" s="61">
        <v>1700</v>
      </c>
      <c r="AG117" s="122">
        <v>5950000</v>
      </c>
      <c r="AH117" s="20">
        <v>595000</v>
      </c>
      <c r="AI117" s="21">
        <v>6545000</v>
      </c>
    </row>
    <row r="118" spans="1:35" ht="90" thickBot="1" x14ac:dyDescent="0.3">
      <c r="A118" s="128">
        <v>196</v>
      </c>
      <c r="B118" s="103" t="s">
        <v>344</v>
      </c>
      <c r="C118" s="30">
        <v>4107</v>
      </c>
      <c r="D118" s="17" t="s">
        <v>663</v>
      </c>
      <c r="E118" s="18" t="s">
        <v>703</v>
      </c>
      <c r="F118" s="18" t="s">
        <v>704</v>
      </c>
      <c r="G118" s="18" t="s">
        <v>670</v>
      </c>
      <c r="H118" s="59">
        <v>800</v>
      </c>
      <c r="I118" s="234">
        <f t="shared" si="11"/>
        <v>1600000</v>
      </c>
      <c r="J118" s="121">
        <v>600</v>
      </c>
      <c r="K118" s="122">
        <f t="shared" si="12"/>
        <v>1200000</v>
      </c>
      <c r="L118" s="129">
        <v>300</v>
      </c>
      <c r="M118" s="122">
        <f t="shared" si="13"/>
        <v>600000</v>
      </c>
      <c r="N118" s="129">
        <v>600</v>
      </c>
      <c r="O118" s="122">
        <f t="shared" si="14"/>
        <v>1200000</v>
      </c>
      <c r="P118" s="207">
        <v>1500</v>
      </c>
      <c r="Q118" s="140">
        <f t="shared" si="15"/>
        <v>3000000</v>
      </c>
      <c r="R118" s="31">
        <v>600</v>
      </c>
      <c r="S118" s="122">
        <f t="shared" si="16"/>
        <v>1200000</v>
      </c>
      <c r="T118" s="121">
        <v>150</v>
      </c>
      <c r="U118" s="122">
        <f t="shared" si="17"/>
        <v>300000</v>
      </c>
      <c r="V118" s="129">
        <v>600</v>
      </c>
      <c r="W118" s="122">
        <f t="shared" si="18"/>
        <v>1200000</v>
      </c>
      <c r="X118" s="32">
        <v>600</v>
      </c>
      <c r="Y118" s="122">
        <f t="shared" si="19"/>
        <v>1200000</v>
      </c>
      <c r="Z118" s="129">
        <v>0</v>
      </c>
      <c r="AA118" s="122">
        <f t="shared" si="20"/>
        <v>0</v>
      </c>
      <c r="AB118" s="129">
        <v>0</v>
      </c>
      <c r="AC118" s="122">
        <f t="shared" si="21"/>
        <v>0</v>
      </c>
      <c r="AD118" s="103" t="s">
        <v>30</v>
      </c>
      <c r="AE118" s="129">
        <v>5750</v>
      </c>
      <c r="AF118" s="63">
        <v>2000</v>
      </c>
      <c r="AG118" s="130">
        <v>11500000</v>
      </c>
      <c r="AH118" s="33">
        <v>1150000</v>
      </c>
      <c r="AI118" s="34">
        <v>12650000</v>
      </c>
    </row>
    <row r="119" spans="1:35" ht="39" thickBot="1" x14ac:dyDescent="0.3">
      <c r="A119" s="188"/>
      <c r="B119" s="188"/>
      <c r="C119" s="107"/>
      <c r="D119" s="7"/>
      <c r="E119" s="107"/>
      <c r="F119" s="8"/>
      <c r="G119" s="8"/>
      <c r="H119" s="14">
        <f>SUM(H12:H118)</f>
        <v>131400</v>
      </c>
      <c r="I119" s="14">
        <f t="shared" ref="I119:AC119" si="22">SUM(I12:I118)</f>
        <v>244859000</v>
      </c>
      <c r="J119" s="14">
        <f t="shared" si="22"/>
        <v>39300</v>
      </c>
      <c r="K119" s="14">
        <f t="shared" si="22"/>
        <v>78714000</v>
      </c>
      <c r="L119" s="14">
        <f t="shared" si="22"/>
        <v>39660</v>
      </c>
      <c r="M119" s="14">
        <f t="shared" si="22"/>
        <v>80938000</v>
      </c>
      <c r="N119" s="14">
        <f t="shared" si="22"/>
        <v>57690</v>
      </c>
      <c r="O119" s="14">
        <f t="shared" si="22"/>
        <v>122821200</v>
      </c>
      <c r="P119" s="14">
        <f t="shared" si="22"/>
        <v>74180</v>
      </c>
      <c r="Q119" s="14">
        <f t="shared" si="22"/>
        <v>154910000</v>
      </c>
      <c r="R119" s="14">
        <f t="shared" si="22"/>
        <v>26000</v>
      </c>
      <c r="S119" s="14">
        <f t="shared" si="22"/>
        <v>50266800</v>
      </c>
      <c r="T119" s="14">
        <f t="shared" si="22"/>
        <v>47730</v>
      </c>
      <c r="U119" s="14">
        <f t="shared" si="22"/>
        <v>94309000</v>
      </c>
      <c r="V119" s="14">
        <f t="shared" si="22"/>
        <v>41970</v>
      </c>
      <c r="W119" s="14">
        <f t="shared" si="22"/>
        <v>87633100</v>
      </c>
      <c r="X119" s="14">
        <f t="shared" si="22"/>
        <v>30970</v>
      </c>
      <c r="Y119" s="14">
        <f t="shared" si="22"/>
        <v>62645000</v>
      </c>
      <c r="Z119" s="14">
        <f t="shared" si="22"/>
        <v>0</v>
      </c>
      <c r="AA119" s="14">
        <f t="shared" si="22"/>
        <v>0</v>
      </c>
      <c r="AB119" s="14">
        <f t="shared" si="22"/>
        <v>0</v>
      </c>
      <c r="AC119" s="14">
        <f t="shared" si="22"/>
        <v>0</v>
      </c>
      <c r="AD119" s="123" t="s">
        <v>89</v>
      </c>
      <c r="AE119" s="124">
        <v>488900</v>
      </c>
      <c r="AF119" s="125" t="s">
        <v>705</v>
      </c>
      <c r="AG119" s="126">
        <v>977096100</v>
      </c>
      <c r="AH119" s="22"/>
      <c r="AI119" s="23">
        <v>1074805710</v>
      </c>
    </row>
    <row r="120" spans="1:35" x14ac:dyDescent="0.25">
      <c r="AE120">
        <f>SUM(AE12:AE118)</f>
        <v>488900</v>
      </c>
      <c r="AF120" s="97"/>
      <c r="AG120" s="97">
        <f>SUM(AG12:AG118)</f>
        <v>977096100</v>
      </c>
      <c r="AH120" s="97"/>
      <c r="AI120" s="97">
        <f>SUM(AI12:AI118)</f>
        <v>1074805710</v>
      </c>
    </row>
  </sheetData>
  <mergeCells count="2">
    <mergeCell ref="A9:AI9"/>
    <mergeCell ref="A10:AI1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0240E-883F-4A1F-B64C-64088633A60B}">
  <dimension ref="A1:AI93"/>
  <sheetViews>
    <sheetView zoomScale="80" zoomScaleNormal="80" workbookViewId="0">
      <selection activeCell="H94" sqref="H94:I94"/>
    </sheetView>
  </sheetViews>
  <sheetFormatPr defaultRowHeight="15" x14ac:dyDescent="0.25"/>
  <cols>
    <col min="1" max="1" width="9.28515625" bestFit="1" customWidth="1"/>
    <col min="4" max="4" width="16.7109375" customWidth="1"/>
    <col min="5" max="5" width="34.7109375" customWidth="1"/>
    <col min="6" max="6" width="55" customWidth="1"/>
    <col min="7" max="7" width="30.85546875" customWidth="1"/>
    <col min="8" max="8" width="8.7109375" bestFit="1" customWidth="1"/>
    <col min="9" max="9" width="13.85546875" style="97" bestFit="1" customWidth="1"/>
    <col min="10" max="10" width="8.7109375" bestFit="1" customWidth="1"/>
    <col min="11" max="11" width="13.85546875" style="97" bestFit="1" customWidth="1"/>
    <col min="12" max="12" width="8.7109375" bestFit="1" customWidth="1"/>
    <col min="13" max="13" width="13.85546875" style="97" bestFit="1" customWidth="1"/>
    <col min="14" max="14" width="8.7109375" bestFit="1" customWidth="1"/>
    <col min="15" max="15" width="12.7109375" style="97" bestFit="1" customWidth="1"/>
    <col min="16" max="16" width="8.7109375" bestFit="1" customWidth="1"/>
    <col min="17" max="17" width="12.7109375" style="97" bestFit="1" customWidth="1"/>
    <col min="18" max="18" width="8.7109375" bestFit="1" customWidth="1"/>
    <col min="19" max="19" width="13.85546875" style="97" bestFit="1" customWidth="1"/>
    <col min="20" max="20" width="8.7109375" bestFit="1" customWidth="1"/>
    <col min="21" max="21" width="12.7109375" style="97" bestFit="1" customWidth="1"/>
    <col min="22" max="22" width="9.140625" bestFit="1" customWidth="1"/>
    <col min="23" max="23" width="12.7109375" style="97" bestFit="1" customWidth="1"/>
    <col min="24" max="24" width="8.7109375" bestFit="1" customWidth="1"/>
    <col min="25" max="25" width="13.85546875" style="97" bestFit="1" customWidth="1"/>
    <col min="26" max="26" width="9.28515625" bestFit="1" customWidth="1"/>
    <col min="27" max="27" width="5.85546875" style="97" bestFit="1" customWidth="1"/>
    <col min="28" max="28" width="9.28515625" bestFit="1" customWidth="1"/>
    <col min="29" max="29" width="5.85546875" style="97" bestFit="1" customWidth="1"/>
    <col min="31" max="31" width="9.28515625" bestFit="1" customWidth="1"/>
    <col min="32" max="32" width="9.5703125" bestFit="1" customWidth="1"/>
    <col min="33" max="33" width="15.28515625" bestFit="1" customWidth="1"/>
    <col min="34" max="34" width="13.28515625" bestFit="1" customWidth="1"/>
    <col min="35" max="35" width="15.28515625" bestFit="1" customWidth="1"/>
  </cols>
  <sheetData>
    <row r="1" spans="1:35" s="274" customFormat="1" x14ac:dyDescent="0.25"/>
    <row r="2" spans="1:35" s="274" customFormat="1" x14ac:dyDescent="0.25"/>
    <row r="3" spans="1:35" s="274" customFormat="1" x14ac:dyDescent="0.25"/>
    <row r="4" spans="1:35" s="274" customFormat="1" ht="31.5" x14ac:dyDescent="0.5">
      <c r="D4" s="343" t="s">
        <v>1713</v>
      </c>
    </row>
    <row r="5" spans="1:35" s="274" customFormat="1" x14ac:dyDescent="0.25">
      <c r="D5" s="274" t="s">
        <v>1714</v>
      </c>
    </row>
    <row r="6" spans="1:35" s="274" customFormat="1" x14ac:dyDescent="0.25"/>
    <row r="7" spans="1:35" s="274" customFormat="1" x14ac:dyDescent="0.25"/>
    <row r="8" spans="1:35" s="274" customFormat="1" x14ac:dyDescent="0.25"/>
    <row r="9" spans="1:35" x14ac:dyDescent="0.25">
      <c r="A9" s="367" t="s">
        <v>706</v>
      </c>
      <c r="B9" s="368"/>
      <c r="C9" s="368"/>
      <c r="D9" s="368"/>
      <c r="E9" s="368"/>
      <c r="F9" s="368"/>
      <c r="G9" s="368"/>
      <c r="H9" s="368"/>
      <c r="I9" s="368"/>
      <c r="J9" s="368"/>
      <c r="K9" s="368"/>
      <c r="L9" s="368"/>
      <c r="M9" s="368"/>
      <c r="N9" s="368"/>
      <c r="O9" s="368"/>
      <c r="P9" s="368"/>
      <c r="Q9" s="368"/>
      <c r="R9" s="368"/>
      <c r="S9" s="368"/>
      <c r="T9" s="368"/>
      <c r="U9" s="368"/>
      <c r="V9" s="368"/>
      <c r="W9" s="368"/>
      <c r="X9" s="368"/>
      <c r="Y9" s="368"/>
      <c r="Z9" s="368"/>
      <c r="AA9" s="368"/>
      <c r="AB9" s="368"/>
      <c r="AC9" s="368"/>
      <c r="AD9" s="368"/>
      <c r="AE9" s="368"/>
      <c r="AF9" s="368"/>
      <c r="AG9" s="368"/>
      <c r="AH9" s="368"/>
      <c r="AI9" s="369"/>
    </row>
    <row r="10" spans="1:35" x14ac:dyDescent="0.25">
      <c r="A10" s="347"/>
      <c r="B10" s="348"/>
      <c r="C10" s="348"/>
      <c r="D10" s="348"/>
      <c r="E10" s="348"/>
      <c r="F10" s="348"/>
      <c r="G10" s="348"/>
      <c r="H10" s="348"/>
      <c r="I10" s="348"/>
      <c r="J10" s="348"/>
      <c r="K10" s="348"/>
      <c r="L10" s="348"/>
      <c r="M10" s="348"/>
      <c r="N10" s="348"/>
      <c r="O10" s="348"/>
      <c r="P10" s="348"/>
      <c r="Q10" s="348"/>
      <c r="R10" s="348"/>
      <c r="S10" s="348"/>
      <c r="T10" s="348"/>
      <c r="U10" s="348"/>
      <c r="V10" s="348"/>
      <c r="W10" s="348"/>
      <c r="X10" s="348"/>
      <c r="Y10" s="348"/>
      <c r="Z10" s="348"/>
      <c r="AA10" s="348"/>
      <c r="AB10" s="348"/>
      <c r="AC10" s="348"/>
      <c r="AD10" s="348"/>
      <c r="AE10" s="348"/>
      <c r="AF10" s="348"/>
      <c r="AG10" s="348"/>
      <c r="AH10" s="348"/>
      <c r="AI10" s="349"/>
    </row>
    <row r="11" spans="1:35" ht="102" x14ac:dyDescent="0.25">
      <c r="A11" s="69" t="s">
        <v>1</v>
      </c>
      <c r="B11" s="70" t="s">
        <v>2</v>
      </c>
      <c r="C11" s="70" t="s">
        <v>3</v>
      </c>
      <c r="D11" s="70" t="s">
        <v>4</v>
      </c>
      <c r="E11" s="70" t="s">
        <v>5</v>
      </c>
      <c r="F11" s="70" t="s">
        <v>6</v>
      </c>
      <c r="G11" s="70" t="s">
        <v>7</v>
      </c>
      <c r="H11" s="70" t="s">
        <v>8</v>
      </c>
      <c r="I11" s="70"/>
      <c r="J11" s="70" t="s">
        <v>9</v>
      </c>
      <c r="K11" s="70"/>
      <c r="L11" s="70" t="s">
        <v>10</v>
      </c>
      <c r="M11" s="70"/>
      <c r="N11" s="70" t="s">
        <v>11</v>
      </c>
      <c r="O11" s="70"/>
      <c r="P11" s="70" t="s">
        <v>12</v>
      </c>
      <c r="Q11" s="70"/>
      <c r="R11" s="70" t="s">
        <v>13</v>
      </c>
      <c r="S11" s="70"/>
      <c r="T11" s="70" t="s">
        <v>14</v>
      </c>
      <c r="U11" s="70"/>
      <c r="V11" s="70" t="s">
        <v>15</v>
      </c>
      <c r="W11" s="70"/>
      <c r="X11" s="70" t="s">
        <v>16</v>
      </c>
      <c r="Y11" s="70"/>
      <c r="Z11" s="70" t="s">
        <v>17</v>
      </c>
      <c r="AA11" s="70"/>
      <c r="AB11" s="70" t="s">
        <v>18</v>
      </c>
      <c r="AC11" s="70"/>
      <c r="AD11" s="70" t="s">
        <v>19</v>
      </c>
      <c r="AE11" s="70" t="s">
        <v>20</v>
      </c>
      <c r="AF11" s="133" t="s">
        <v>21</v>
      </c>
      <c r="AG11" s="133" t="s">
        <v>22</v>
      </c>
      <c r="AH11" s="133" t="s">
        <v>23</v>
      </c>
      <c r="AI11" s="134" t="s">
        <v>24</v>
      </c>
    </row>
    <row r="12" spans="1:35" ht="114.75" x14ac:dyDescent="0.25">
      <c r="A12" s="102">
        <v>197</v>
      </c>
      <c r="B12" s="101" t="s">
        <v>707</v>
      </c>
      <c r="C12" s="100" t="s">
        <v>708</v>
      </c>
      <c r="D12" s="101" t="s">
        <v>709</v>
      </c>
      <c r="E12" s="116" t="s">
        <v>710</v>
      </c>
      <c r="F12" s="116" t="s">
        <v>711</v>
      </c>
      <c r="G12" s="116"/>
      <c r="H12" s="109">
        <v>500</v>
      </c>
      <c r="I12" s="122">
        <f>H12*$AF12</f>
        <v>1000000</v>
      </c>
      <c r="J12" s="55">
        <v>40</v>
      </c>
      <c r="K12" s="140">
        <f>J12*$AF12</f>
        <v>80000</v>
      </c>
      <c r="L12" s="100">
        <v>200</v>
      </c>
      <c r="M12" s="122">
        <f>L12*$AF12</f>
        <v>400000</v>
      </c>
      <c r="N12" s="55">
        <v>900</v>
      </c>
      <c r="O12" s="140">
        <f>N12*$AF12</f>
        <v>1800000</v>
      </c>
      <c r="P12" s="100">
        <v>1500</v>
      </c>
      <c r="Q12" s="122">
        <f>P12*$AF12</f>
        <v>3000000</v>
      </c>
      <c r="R12" s="100">
        <v>220</v>
      </c>
      <c r="S12" s="122">
        <f>R12*$AF12</f>
        <v>440000</v>
      </c>
      <c r="T12" s="100">
        <v>500</v>
      </c>
      <c r="U12" s="122">
        <f>T12*$AF12</f>
        <v>1000000</v>
      </c>
      <c r="V12" s="100">
        <v>80</v>
      </c>
      <c r="W12" s="122">
        <f>V12*$AF12</f>
        <v>160000</v>
      </c>
      <c r="X12" s="100">
        <v>60</v>
      </c>
      <c r="Y12" s="122">
        <f>X12*$AF12</f>
        <v>120000</v>
      </c>
      <c r="Z12" s="100">
        <v>0</v>
      </c>
      <c r="AA12" s="122">
        <f>Z12*$AF12</f>
        <v>0</v>
      </c>
      <c r="AB12" s="100">
        <v>0</v>
      </c>
      <c r="AC12" s="122">
        <f>AB12*$AF12</f>
        <v>0</v>
      </c>
      <c r="AD12" s="101" t="s">
        <v>30</v>
      </c>
      <c r="AE12" s="100">
        <v>4000</v>
      </c>
      <c r="AF12" s="61">
        <v>2000</v>
      </c>
      <c r="AG12" s="122">
        <v>8000000</v>
      </c>
      <c r="AH12" s="122">
        <v>800000</v>
      </c>
      <c r="AI12" s="115">
        <v>8800000</v>
      </c>
    </row>
    <row r="13" spans="1:35" ht="63.75" x14ac:dyDescent="0.25">
      <c r="A13" s="65">
        <v>198</v>
      </c>
      <c r="B13" s="101" t="s">
        <v>707</v>
      </c>
      <c r="C13" s="100" t="s">
        <v>712</v>
      </c>
      <c r="D13" s="101" t="s">
        <v>709</v>
      </c>
      <c r="E13" s="116" t="s">
        <v>713</v>
      </c>
      <c r="F13" s="116" t="s">
        <v>714</v>
      </c>
      <c r="G13" s="116"/>
      <c r="H13" s="109">
        <v>500</v>
      </c>
      <c r="I13" s="122">
        <f t="shared" ref="I13:I76" si="0">H13*$AF13</f>
        <v>1250000</v>
      </c>
      <c r="J13" s="53">
        <v>80</v>
      </c>
      <c r="K13" s="140">
        <f t="shared" ref="K13:K76" si="1">J13*$AF13</f>
        <v>200000</v>
      </c>
      <c r="L13" s="101">
        <v>500</v>
      </c>
      <c r="M13" s="122">
        <f t="shared" ref="M13:M76" si="2">L13*$AF13</f>
        <v>1250000</v>
      </c>
      <c r="N13" s="53">
        <v>900</v>
      </c>
      <c r="O13" s="140">
        <f t="shared" ref="O13:O76" si="3">N13*$AF13</f>
        <v>2250000</v>
      </c>
      <c r="P13" s="101">
        <v>1500</v>
      </c>
      <c r="Q13" s="122">
        <f t="shared" ref="Q13:Q76" si="4">P13*$AF13</f>
        <v>3750000</v>
      </c>
      <c r="R13" s="101">
        <v>230</v>
      </c>
      <c r="S13" s="122">
        <f t="shared" ref="S13:S76" si="5">R13*$AF13</f>
        <v>575000</v>
      </c>
      <c r="T13" s="101">
        <v>500</v>
      </c>
      <c r="U13" s="122">
        <f t="shared" ref="U13:U76" si="6">T13*$AF13</f>
        <v>1250000</v>
      </c>
      <c r="V13" s="101">
        <v>120</v>
      </c>
      <c r="W13" s="122">
        <f t="shared" ref="W13:W76" si="7">V13*$AF13</f>
        <v>300000</v>
      </c>
      <c r="X13" s="101">
        <v>200</v>
      </c>
      <c r="Y13" s="122">
        <f t="shared" ref="Y13:Y76" si="8">X13*$AF13</f>
        <v>500000</v>
      </c>
      <c r="Z13" s="100">
        <v>0</v>
      </c>
      <c r="AA13" s="122">
        <f t="shared" ref="AA13:AA76" si="9">Z13*$AF13</f>
        <v>0</v>
      </c>
      <c r="AB13" s="100">
        <v>0</v>
      </c>
      <c r="AC13" s="122">
        <f t="shared" ref="AC13:AC76" si="10">AB13*$AF13</f>
        <v>0</v>
      </c>
      <c r="AD13" s="101" t="s">
        <v>30</v>
      </c>
      <c r="AE13" s="100">
        <v>4530</v>
      </c>
      <c r="AF13" s="61">
        <v>2500</v>
      </c>
      <c r="AG13" s="122">
        <v>11325000</v>
      </c>
      <c r="AH13" s="122">
        <v>1132500</v>
      </c>
      <c r="AI13" s="115">
        <v>12457500</v>
      </c>
    </row>
    <row r="14" spans="1:35" ht="51" x14ac:dyDescent="0.25">
      <c r="A14" s="102">
        <v>199</v>
      </c>
      <c r="B14" s="101" t="s">
        <v>707</v>
      </c>
      <c r="C14" s="100" t="s">
        <v>715</v>
      </c>
      <c r="D14" s="101" t="s">
        <v>709</v>
      </c>
      <c r="E14" s="116" t="s">
        <v>716</v>
      </c>
      <c r="F14" s="116" t="s">
        <v>717</v>
      </c>
      <c r="G14" s="116"/>
      <c r="H14" s="108">
        <v>500</v>
      </c>
      <c r="I14" s="122">
        <f t="shared" si="0"/>
        <v>600000</v>
      </c>
      <c r="J14" s="53">
        <v>100</v>
      </c>
      <c r="K14" s="140">
        <f t="shared" si="1"/>
        <v>120000</v>
      </c>
      <c r="L14" s="101">
        <v>400</v>
      </c>
      <c r="M14" s="122">
        <f t="shared" si="2"/>
        <v>480000</v>
      </c>
      <c r="N14" s="53">
        <v>600</v>
      </c>
      <c r="O14" s="140">
        <f t="shared" si="3"/>
        <v>720000</v>
      </c>
      <c r="P14" s="101">
        <v>1500</v>
      </c>
      <c r="Q14" s="122">
        <f t="shared" si="4"/>
        <v>1800000</v>
      </c>
      <c r="R14" s="101">
        <v>230</v>
      </c>
      <c r="S14" s="122">
        <f t="shared" si="5"/>
        <v>276000</v>
      </c>
      <c r="T14" s="101">
        <v>500</v>
      </c>
      <c r="U14" s="122">
        <f t="shared" si="6"/>
        <v>600000</v>
      </c>
      <c r="V14" s="101">
        <v>400</v>
      </c>
      <c r="W14" s="122">
        <f t="shared" si="7"/>
        <v>480000</v>
      </c>
      <c r="X14" s="101">
        <v>200</v>
      </c>
      <c r="Y14" s="122">
        <f t="shared" si="8"/>
        <v>240000</v>
      </c>
      <c r="Z14" s="100">
        <v>0</v>
      </c>
      <c r="AA14" s="122">
        <f t="shared" si="9"/>
        <v>0</v>
      </c>
      <c r="AB14" s="100">
        <v>0</v>
      </c>
      <c r="AC14" s="122">
        <f t="shared" si="10"/>
        <v>0</v>
      </c>
      <c r="AD14" s="101" t="s">
        <v>30</v>
      </c>
      <c r="AE14" s="100">
        <v>4430</v>
      </c>
      <c r="AF14" s="114">
        <v>1200</v>
      </c>
      <c r="AG14" s="122">
        <v>5316000</v>
      </c>
      <c r="AH14" s="122">
        <v>531600</v>
      </c>
      <c r="AI14" s="115">
        <v>5847600</v>
      </c>
    </row>
    <row r="15" spans="1:35" ht="51" x14ac:dyDescent="0.25">
      <c r="A15" s="65">
        <v>200</v>
      </c>
      <c r="B15" s="101" t="s">
        <v>707</v>
      </c>
      <c r="C15" s="100" t="s">
        <v>718</v>
      </c>
      <c r="D15" s="101" t="s">
        <v>709</v>
      </c>
      <c r="E15" s="116" t="s">
        <v>719</v>
      </c>
      <c r="F15" s="116" t="s">
        <v>720</v>
      </c>
      <c r="G15" s="116"/>
      <c r="H15" s="108">
        <v>500</v>
      </c>
      <c r="I15" s="122">
        <f t="shared" si="0"/>
        <v>2500000</v>
      </c>
      <c r="J15" s="53">
        <v>80</v>
      </c>
      <c r="K15" s="140">
        <f t="shared" si="1"/>
        <v>400000</v>
      </c>
      <c r="L15" s="101">
        <v>300</v>
      </c>
      <c r="M15" s="122">
        <f t="shared" si="2"/>
        <v>1500000</v>
      </c>
      <c r="N15" s="53">
        <v>600</v>
      </c>
      <c r="O15" s="140">
        <f t="shared" si="3"/>
        <v>3000000</v>
      </c>
      <c r="P15" s="101">
        <v>1500</v>
      </c>
      <c r="Q15" s="122">
        <f t="shared" si="4"/>
        <v>7500000</v>
      </c>
      <c r="R15" s="101">
        <v>270</v>
      </c>
      <c r="S15" s="122">
        <f t="shared" si="5"/>
        <v>1350000</v>
      </c>
      <c r="T15" s="101">
        <v>500</v>
      </c>
      <c r="U15" s="122">
        <f t="shared" si="6"/>
        <v>2500000</v>
      </c>
      <c r="V15" s="101">
        <v>400</v>
      </c>
      <c r="W15" s="122">
        <f t="shared" si="7"/>
        <v>2000000</v>
      </c>
      <c r="X15" s="101">
        <v>200</v>
      </c>
      <c r="Y15" s="122">
        <f t="shared" si="8"/>
        <v>1000000</v>
      </c>
      <c r="Z15" s="100">
        <v>0</v>
      </c>
      <c r="AA15" s="122">
        <f t="shared" si="9"/>
        <v>0</v>
      </c>
      <c r="AB15" s="100">
        <v>0</v>
      </c>
      <c r="AC15" s="122">
        <f t="shared" si="10"/>
        <v>0</v>
      </c>
      <c r="AD15" s="101" t="s">
        <v>30</v>
      </c>
      <c r="AE15" s="100">
        <v>4350</v>
      </c>
      <c r="AF15" s="114">
        <v>5000</v>
      </c>
      <c r="AG15" s="122">
        <v>21750000</v>
      </c>
      <c r="AH15" s="122">
        <v>2175000</v>
      </c>
      <c r="AI15" s="115">
        <v>23925000</v>
      </c>
    </row>
    <row r="16" spans="1:35" ht="63.75" x14ac:dyDescent="0.25">
      <c r="A16" s="102">
        <v>201</v>
      </c>
      <c r="B16" s="101" t="s">
        <v>707</v>
      </c>
      <c r="C16" s="100" t="s">
        <v>721</v>
      </c>
      <c r="D16" s="101" t="s">
        <v>709</v>
      </c>
      <c r="E16" s="116" t="s">
        <v>722</v>
      </c>
      <c r="F16" s="116" t="s">
        <v>723</v>
      </c>
      <c r="G16" s="116"/>
      <c r="H16" s="108">
        <v>400</v>
      </c>
      <c r="I16" s="122">
        <f t="shared" si="0"/>
        <v>1500000</v>
      </c>
      <c r="J16" s="55">
        <v>80</v>
      </c>
      <c r="K16" s="140">
        <f t="shared" si="1"/>
        <v>300000</v>
      </c>
      <c r="L16" s="100">
        <v>300</v>
      </c>
      <c r="M16" s="122">
        <f t="shared" si="2"/>
        <v>1125000</v>
      </c>
      <c r="N16" s="55">
        <v>600</v>
      </c>
      <c r="O16" s="140">
        <f t="shared" si="3"/>
        <v>2250000</v>
      </c>
      <c r="P16" s="100">
        <v>1500</v>
      </c>
      <c r="Q16" s="122">
        <f t="shared" si="4"/>
        <v>5625000</v>
      </c>
      <c r="R16" s="100">
        <v>230</v>
      </c>
      <c r="S16" s="122">
        <f t="shared" si="5"/>
        <v>862500</v>
      </c>
      <c r="T16" s="101">
        <v>500</v>
      </c>
      <c r="U16" s="122">
        <f t="shared" si="6"/>
        <v>1875000</v>
      </c>
      <c r="V16" s="101">
        <v>400</v>
      </c>
      <c r="W16" s="122">
        <f t="shared" si="7"/>
        <v>1500000</v>
      </c>
      <c r="X16" s="100">
        <v>300</v>
      </c>
      <c r="Y16" s="122">
        <f t="shared" si="8"/>
        <v>1125000</v>
      </c>
      <c r="Z16" s="100">
        <v>0</v>
      </c>
      <c r="AA16" s="122">
        <f t="shared" si="9"/>
        <v>0</v>
      </c>
      <c r="AB16" s="100">
        <v>0</v>
      </c>
      <c r="AC16" s="122">
        <f t="shared" si="10"/>
        <v>0</v>
      </c>
      <c r="AD16" s="101" t="s">
        <v>30</v>
      </c>
      <c r="AE16" s="100">
        <v>4310</v>
      </c>
      <c r="AF16" s="114">
        <v>3750</v>
      </c>
      <c r="AG16" s="122">
        <v>16162500</v>
      </c>
      <c r="AH16" s="122">
        <v>1616250</v>
      </c>
      <c r="AI16" s="115">
        <v>17778750</v>
      </c>
    </row>
    <row r="17" spans="1:35" ht="63.75" x14ac:dyDescent="0.25">
      <c r="A17" s="65">
        <v>202</v>
      </c>
      <c r="B17" s="101" t="s">
        <v>707</v>
      </c>
      <c r="C17" s="100" t="s">
        <v>724</v>
      </c>
      <c r="D17" s="101" t="s">
        <v>709</v>
      </c>
      <c r="E17" s="116" t="s">
        <v>722</v>
      </c>
      <c r="F17" s="116" t="s">
        <v>725</v>
      </c>
      <c r="G17" s="116"/>
      <c r="H17" s="108">
        <v>500</v>
      </c>
      <c r="I17" s="122">
        <f t="shared" si="0"/>
        <v>725000</v>
      </c>
      <c r="J17" s="55">
        <v>80</v>
      </c>
      <c r="K17" s="140">
        <f t="shared" si="1"/>
        <v>116000</v>
      </c>
      <c r="L17" s="100">
        <v>400</v>
      </c>
      <c r="M17" s="122">
        <f t="shared" si="2"/>
        <v>580000</v>
      </c>
      <c r="N17" s="55">
        <v>600</v>
      </c>
      <c r="O17" s="140">
        <f t="shared" si="3"/>
        <v>870000</v>
      </c>
      <c r="P17" s="100">
        <v>1500</v>
      </c>
      <c r="Q17" s="122">
        <f t="shared" si="4"/>
        <v>2175000</v>
      </c>
      <c r="R17" s="100">
        <v>230</v>
      </c>
      <c r="S17" s="122">
        <f t="shared" si="5"/>
        <v>333500</v>
      </c>
      <c r="T17" s="101">
        <v>500</v>
      </c>
      <c r="U17" s="122">
        <f t="shared" si="6"/>
        <v>725000</v>
      </c>
      <c r="V17" s="101">
        <v>400</v>
      </c>
      <c r="W17" s="122">
        <f t="shared" si="7"/>
        <v>580000</v>
      </c>
      <c r="X17" s="100">
        <v>220</v>
      </c>
      <c r="Y17" s="122">
        <f t="shared" si="8"/>
        <v>319000</v>
      </c>
      <c r="Z17" s="100">
        <v>0</v>
      </c>
      <c r="AA17" s="122">
        <f t="shared" si="9"/>
        <v>0</v>
      </c>
      <c r="AB17" s="100">
        <v>0</v>
      </c>
      <c r="AC17" s="122">
        <f t="shared" si="10"/>
        <v>0</v>
      </c>
      <c r="AD17" s="101" t="s">
        <v>30</v>
      </c>
      <c r="AE17" s="100">
        <v>4430</v>
      </c>
      <c r="AF17" s="114">
        <v>1450</v>
      </c>
      <c r="AG17" s="122">
        <v>6423500</v>
      </c>
      <c r="AH17" s="122">
        <v>642350</v>
      </c>
      <c r="AI17" s="115">
        <v>7065850</v>
      </c>
    </row>
    <row r="18" spans="1:35" ht="127.5" x14ac:dyDescent="0.25">
      <c r="A18" s="102">
        <v>203</v>
      </c>
      <c r="B18" s="101" t="s">
        <v>707</v>
      </c>
      <c r="C18" s="100" t="s">
        <v>726</v>
      </c>
      <c r="D18" s="101" t="s">
        <v>709</v>
      </c>
      <c r="E18" s="116" t="s">
        <v>727</v>
      </c>
      <c r="F18" s="116" t="s">
        <v>728</v>
      </c>
      <c r="G18" s="116"/>
      <c r="H18" s="108">
        <v>500</v>
      </c>
      <c r="I18" s="122">
        <f t="shared" si="0"/>
        <v>600000</v>
      </c>
      <c r="J18" s="55">
        <v>600</v>
      </c>
      <c r="K18" s="140">
        <f t="shared" si="1"/>
        <v>720000</v>
      </c>
      <c r="L18" s="100">
        <v>700</v>
      </c>
      <c r="M18" s="122">
        <f t="shared" si="2"/>
        <v>840000</v>
      </c>
      <c r="N18" s="55">
        <v>900</v>
      </c>
      <c r="O18" s="140">
        <f t="shared" si="3"/>
        <v>1080000</v>
      </c>
      <c r="P18" s="100">
        <v>1500</v>
      </c>
      <c r="Q18" s="122">
        <f t="shared" si="4"/>
        <v>1800000</v>
      </c>
      <c r="R18" s="100">
        <v>240</v>
      </c>
      <c r="S18" s="122">
        <f t="shared" si="5"/>
        <v>288000</v>
      </c>
      <c r="T18" s="101">
        <v>1000</v>
      </c>
      <c r="U18" s="122">
        <f t="shared" si="6"/>
        <v>1200000</v>
      </c>
      <c r="V18" s="101">
        <v>600</v>
      </c>
      <c r="W18" s="122">
        <f t="shared" si="7"/>
        <v>720000</v>
      </c>
      <c r="X18" s="100">
        <v>500</v>
      </c>
      <c r="Y18" s="122">
        <f t="shared" si="8"/>
        <v>600000</v>
      </c>
      <c r="Z18" s="100">
        <v>0</v>
      </c>
      <c r="AA18" s="122">
        <f t="shared" si="9"/>
        <v>0</v>
      </c>
      <c r="AB18" s="100">
        <v>0</v>
      </c>
      <c r="AC18" s="122">
        <f t="shared" si="10"/>
        <v>0</v>
      </c>
      <c r="AD18" s="101" t="s">
        <v>30</v>
      </c>
      <c r="AE18" s="100">
        <v>6540</v>
      </c>
      <c r="AF18" s="114">
        <v>1200</v>
      </c>
      <c r="AG18" s="122">
        <v>7848000</v>
      </c>
      <c r="AH18" s="122">
        <v>784800</v>
      </c>
      <c r="AI18" s="115">
        <v>8632800</v>
      </c>
    </row>
    <row r="19" spans="1:35" ht="127.5" x14ac:dyDescent="0.25">
      <c r="A19" s="65">
        <v>204</v>
      </c>
      <c r="B19" s="101" t="s">
        <v>707</v>
      </c>
      <c r="C19" s="100" t="s">
        <v>729</v>
      </c>
      <c r="D19" s="101" t="s">
        <v>709</v>
      </c>
      <c r="E19" s="116" t="s">
        <v>730</v>
      </c>
      <c r="F19" s="116" t="s">
        <v>731</v>
      </c>
      <c r="G19" s="116"/>
      <c r="H19" s="108">
        <v>500</v>
      </c>
      <c r="I19" s="122">
        <f t="shared" si="0"/>
        <v>450000</v>
      </c>
      <c r="J19" s="55">
        <v>80</v>
      </c>
      <c r="K19" s="140">
        <f t="shared" si="1"/>
        <v>72000</v>
      </c>
      <c r="L19" s="100">
        <v>400</v>
      </c>
      <c r="M19" s="122">
        <f t="shared" si="2"/>
        <v>360000</v>
      </c>
      <c r="N19" s="55">
        <v>600</v>
      </c>
      <c r="O19" s="140">
        <f t="shared" si="3"/>
        <v>540000</v>
      </c>
      <c r="P19" s="100">
        <v>1500</v>
      </c>
      <c r="Q19" s="122">
        <f t="shared" si="4"/>
        <v>1350000</v>
      </c>
      <c r="R19" s="100">
        <v>140</v>
      </c>
      <c r="S19" s="122">
        <f t="shared" si="5"/>
        <v>126000</v>
      </c>
      <c r="T19" s="101">
        <v>500</v>
      </c>
      <c r="U19" s="122">
        <f t="shared" si="6"/>
        <v>450000</v>
      </c>
      <c r="V19" s="101">
        <v>250</v>
      </c>
      <c r="W19" s="122">
        <f t="shared" si="7"/>
        <v>225000</v>
      </c>
      <c r="X19" s="100">
        <v>400</v>
      </c>
      <c r="Y19" s="122">
        <f t="shared" si="8"/>
        <v>360000</v>
      </c>
      <c r="Z19" s="100">
        <v>0</v>
      </c>
      <c r="AA19" s="122">
        <f t="shared" si="9"/>
        <v>0</v>
      </c>
      <c r="AB19" s="100">
        <v>0</v>
      </c>
      <c r="AC19" s="122">
        <f t="shared" si="10"/>
        <v>0</v>
      </c>
      <c r="AD19" s="101" t="s">
        <v>30</v>
      </c>
      <c r="AE19" s="100">
        <v>4370</v>
      </c>
      <c r="AF19" s="114">
        <v>900</v>
      </c>
      <c r="AG19" s="122">
        <v>3933000</v>
      </c>
      <c r="AH19" s="122">
        <v>393300</v>
      </c>
      <c r="AI19" s="115">
        <v>4326300</v>
      </c>
    </row>
    <row r="20" spans="1:35" ht="76.5" x14ac:dyDescent="0.25">
      <c r="A20" s="102">
        <v>205</v>
      </c>
      <c r="B20" s="101" t="s">
        <v>707</v>
      </c>
      <c r="C20" s="100" t="s">
        <v>732</v>
      </c>
      <c r="D20" s="101" t="s">
        <v>709</v>
      </c>
      <c r="E20" s="116" t="s">
        <v>733</v>
      </c>
      <c r="F20" s="116" t="s">
        <v>734</v>
      </c>
      <c r="G20" s="116"/>
      <c r="H20" s="108">
        <v>500</v>
      </c>
      <c r="I20" s="122">
        <f t="shared" si="0"/>
        <v>490000</v>
      </c>
      <c r="J20" s="55">
        <v>100</v>
      </c>
      <c r="K20" s="140">
        <f t="shared" si="1"/>
        <v>98000</v>
      </c>
      <c r="L20" s="100">
        <v>200</v>
      </c>
      <c r="M20" s="122">
        <f t="shared" si="2"/>
        <v>196000</v>
      </c>
      <c r="N20" s="55">
        <v>900</v>
      </c>
      <c r="O20" s="140">
        <f t="shared" si="3"/>
        <v>882000</v>
      </c>
      <c r="P20" s="100">
        <v>1500</v>
      </c>
      <c r="Q20" s="122">
        <f t="shared" si="4"/>
        <v>1470000</v>
      </c>
      <c r="R20" s="100">
        <v>140</v>
      </c>
      <c r="S20" s="122">
        <f t="shared" si="5"/>
        <v>137200</v>
      </c>
      <c r="T20" s="101">
        <v>1000</v>
      </c>
      <c r="U20" s="122">
        <f t="shared" si="6"/>
        <v>980000</v>
      </c>
      <c r="V20" s="101">
        <v>250</v>
      </c>
      <c r="W20" s="122">
        <f t="shared" si="7"/>
        <v>245000</v>
      </c>
      <c r="X20" s="100">
        <v>150</v>
      </c>
      <c r="Y20" s="122">
        <f t="shared" si="8"/>
        <v>147000</v>
      </c>
      <c r="Z20" s="100">
        <v>0</v>
      </c>
      <c r="AA20" s="122">
        <f t="shared" si="9"/>
        <v>0</v>
      </c>
      <c r="AB20" s="100">
        <v>0</v>
      </c>
      <c r="AC20" s="122">
        <f t="shared" si="10"/>
        <v>0</v>
      </c>
      <c r="AD20" s="101" t="s">
        <v>30</v>
      </c>
      <c r="AE20" s="100">
        <v>4740</v>
      </c>
      <c r="AF20" s="114">
        <v>980</v>
      </c>
      <c r="AG20" s="122">
        <v>4645200</v>
      </c>
      <c r="AH20" s="122">
        <v>464520</v>
      </c>
      <c r="AI20" s="115">
        <v>5109720</v>
      </c>
    </row>
    <row r="21" spans="1:35" ht="51" x14ac:dyDescent="0.25">
      <c r="A21" s="65">
        <v>206</v>
      </c>
      <c r="B21" s="101" t="s">
        <v>707</v>
      </c>
      <c r="C21" s="100" t="s">
        <v>735</v>
      </c>
      <c r="D21" s="101" t="s">
        <v>709</v>
      </c>
      <c r="E21" s="116" t="s">
        <v>736</v>
      </c>
      <c r="F21" s="116" t="s">
        <v>737</v>
      </c>
      <c r="G21" s="116"/>
      <c r="H21" s="108">
        <v>500</v>
      </c>
      <c r="I21" s="122">
        <f t="shared" si="0"/>
        <v>245000</v>
      </c>
      <c r="J21" s="55">
        <v>80</v>
      </c>
      <c r="K21" s="140">
        <f t="shared" si="1"/>
        <v>39200</v>
      </c>
      <c r="L21" s="100">
        <v>200</v>
      </c>
      <c r="M21" s="122">
        <f t="shared" si="2"/>
        <v>98000</v>
      </c>
      <c r="N21" s="55">
        <v>600</v>
      </c>
      <c r="O21" s="140">
        <f t="shared" si="3"/>
        <v>294000</v>
      </c>
      <c r="P21" s="100">
        <v>1500</v>
      </c>
      <c r="Q21" s="122">
        <f t="shared" si="4"/>
        <v>735000</v>
      </c>
      <c r="R21" s="100">
        <v>140</v>
      </c>
      <c r="S21" s="122">
        <f t="shared" si="5"/>
        <v>68600</v>
      </c>
      <c r="T21" s="101">
        <v>1000</v>
      </c>
      <c r="U21" s="122">
        <f t="shared" si="6"/>
        <v>490000</v>
      </c>
      <c r="V21" s="101">
        <v>400</v>
      </c>
      <c r="W21" s="122">
        <f t="shared" si="7"/>
        <v>196000</v>
      </c>
      <c r="X21" s="100">
        <v>450</v>
      </c>
      <c r="Y21" s="122">
        <f t="shared" si="8"/>
        <v>220500</v>
      </c>
      <c r="Z21" s="100">
        <v>0</v>
      </c>
      <c r="AA21" s="122">
        <f t="shared" si="9"/>
        <v>0</v>
      </c>
      <c r="AB21" s="100">
        <v>0</v>
      </c>
      <c r="AC21" s="122">
        <f t="shared" si="10"/>
        <v>0</v>
      </c>
      <c r="AD21" s="101" t="s">
        <v>30</v>
      </c>
      <c r="AE21" s="100">
        <v>4870</v>
      </c>
      <c r="AF21" s="114">
        <v>490</v>
      </c>
      <c r="AG21" s="122">
        <v>2386300</v>
      </c>
      <c r="AH21" s="122">
        <v>238630</v>
      </c>
      <c r="AI21" s="115">
        <v>2624930</v>
      </c>
    </row>
    <row r="22" spans="1:35" ht="51" x14ac:dyDescent="0.25">
      <c r="A22" s="102">
        <v>207</v>
      </c>
      <c r="B22" s="101" t="s">
        <v>707</v>
      </c>
      <c r="C22" s="100" t="s">
        <v>738</v>
      </c>
      <c r="D22" s="101" t="s">
        <v>709</v>
      </c>
      <c r="E22" s="116" t="s">
        <v>736</v>
      </c>
      <c r="F22" s="116" t="s">
        <v>739</v>
      </c>
      <c r="G22" s="116"/>
      <c r="H22" s="108">
        <v>1000</v>
      </c>
      <c r="I22" s="122">
        <f t="shared" si="0"/>
        <v>490000</v>
      </c>
      <c r="J22" s="55">
        <v>80</v>
      </c>
      <c r="K22" s="140">
        <f t="shared" si="1"/>
        <v>39200</v>
      </c>
      <c r="L22" s="100">
        <v>200</v>
      </c>
      <c r="M22" s="122">
        <f t="shared" si="2"/>
        <v>98000</v>
      </c>
      <c r="N22" s="55">
        <v>600</v>
      </c>
      <c r="O22" s="140">
        <f t="shared" si="3"/>
        <v>294000</v>
      </c>
      <c r="P22" s="100">
        <v>1500</v>
      </c>
      <c r="Q22" s="122">
        <f t="shared" si="4"/>
        <v>735000</v>
      </c>
      <c r="R22" s="100">
        <v>140</v>
      </c>
      <c r="S22" s="122">
        <f t="shared" si="5"/>
        <v>68600</v>
      </c>
      <c r="T22" s="101">
        <v>1000</v>
      </c>
      <c r="U22" s="122">
        <f t="shared" si="6"/>
        <v>490000</v>
      </c>
      <c r="V22" s="101">
        <v>400</v>
      </c>
      <c r="W22" s="122">
        <f t="shared" si="7"/>
        <v>196000</v>
      </c>
      <c r="X22" s="100">
        <v>450</v>
      </c>
      <c r="Y22" s="122">
        <f t="shared" si="8"/>
        <v>220500</v>
      </c>
      <c r="Z22" s="100">
        <v>0</v>
      </c>
      <c r="AA22" s="122">
        <f t="shared" si="9"/>
        <v>0</v>
      </c>
      <c r="AB22" s="100">
        <v>0</v>
      </c>
      <c r="AC22" s="122">
        <f t="shared" si="10"/>
        <v>0</v>
      </c>
      <c r="AD22" s="101" t="s">
        <v>30</v>
      </c>
      <c r="AE22" s="100">
        <v>5370</v>
      </c>
      <c r="AF22" s="114">
        <v>490</v>
      </c>
      <c r="AG22" s="122">
        <v>2631300</v>
      </c>
      <c r="AH22" s="122">
        <v>263130</v>
      </c>
      <c r="AI22" s="115">
        <v>2894430</v>
      </c>
    </row>
    <row r="23" spans="1:35" ht="63.75" x14ac:dyDescent="0.25">
      <c r="A23" s="65">
        <v>208</v>
      </c>
      <c r="B23" s="101" t="s">
        <v>707</v>
      </c>
      <c r="C23" s="100" t="s">
        <v>740</v>
      </c>
      <c r="D23" s="101" t="s">
        <v>709</v>
      </c>
      <c r="E23" s="116" t="s">
        <v>741</v>
      </c>
      <c r="F23" s="116" t="s">
        <v>742</v>
      </c>
      <c r="G23" s="116"/>
      <c r="H23" s="108">
        <v>1000</v>
      </c>
      <c r="I23" s="122">
        <f t="shared" si="0"/>
        <v>560000</v>
      </c>
      <c r="J23" s="55">
        <v>100</v>
      </c>
      <c r="K23" s="140">
        <f t="shared" si="1"/>
        <v>56000</v>
      </c>
      <c r="L23" s="100">
        <v>200</v>
      </c>
      <c r="M23" s="122">
        <f t="shared" si="2"/>
        <v>112000</v>
      </c>
      <c r="N23" s="55">
        <v>600</v>
      </c>
      <c r="O23" s="140">
        <f t="shared" si="3"/>
        <v>336000</v>
      </c>
      <c r="P23" s="100">
        <v>1500</v>
      </c>
      <c r="Q23" s="122">
        <f t="shared" si="4"/>
        <v>840000</v>
      </c>
      <c r="R23" s="100">
        <v>240</v>
      </c>
      <c r="S23" s="122">
        <f t="shared" si="5"/>
        <v>134400</v>
      </c>
      <c r="T23" s="101">
        <v>1000</v>
      </c>
      <c r="U23" s="122">
        <f t="shared" si="6"/>
        <v>560000</v>
      </c>
      <c r="V23" s="101">
        <v>800</v>
      </c>
      <c r="W23" s="122">
        <f t="shared" si="7"/>
        <v>448000</v>
      </c>
      <c r="X23" s="100">
        <v>300</v>
      </c>
      <c r="Y23" s="122">
        <f t="shared" si="8"/>
        <v>168000</v>
      </c>
      <c r="Z23" s="100">
        <v>0</v>
      </c>
      <c r="AA23" s="122">
        <f t="shared" si="9"/>
        <v>0</v>
      </c>
      <c r="AB23" s="100">
        <v>0</v>
      </c>
      <c r="AC23" s="122">
        <f t="shared" si="10"/>
        <v>0</v>
      </c>
      <c r="AD23" s="101" t="s">
        <v>30</v>
      </c>
      <c r="AE23" s="100">
        <v>5740</v>
      </c>
      <c r="AF23" s="114">
        <v>560</v>
      </c>
      <c r="AG23" s="122">
        <v>3214400</v>
      </c>
      <c r="AH23" s="122">
        <v>321440</v>
      </c>
      <c r="AI23" s="115">
        <v>3535840</v>
      </c>
    </row>
    <row r="24" spans="1:35" ht="51" x14ac:dyDescent="0.25">
      <c r="A24" s="102">
        <v>209</v>
      </c>
      <c r="B24" s="101" t="s">
        <v>707</v>
      </c>
      <c r="C24" s="100" t="s">
        <v>743</v>
      </c>
      <c r="D24" s="101" t="s">
        <v>709</v>
      </c>
      <c r="E24" s="116" t="s">
        <v>744</v>
      </c>
      <c r="F24" s="116" t="s">
        <v>745</v>
      </c>
      <c r="G24" s="116"/>
      <c r="H24" s="108">
        <v>1000</v>
      </c>
      <c r="I24" s="122">
        <f t="shared" si="0"/>
        <v>560000</v>
      </c>
      <c r="J24" s="55">
        <v>80</v>
      </c>
      <c r="K24" s="140">
        <f t="shared" si="1"/>
        <v>44800</v>
      </c>
      <c r="L24" s="100">
        <v>500</v>
      </c>
      <c r="M24" s="122">
        <f t="shared" si="2"/>
        <v>280000</v>
      </c>
      <c r="N24" s="55">
        <v>900</v>
      </c>
      <c r="O24" s="140">
        <f t="shared" si="3"/>
        <v>504000</v>
      </c>
      <c r="P24" s="100">
        <v>1500</v>
      </c>
      <c r="Q24" s="122">
        <f t="shared" si="4"/>
        <v>840000</v>
      </c>
      <c r="R24" s="100">
        <v>300</v>
      </c>
      <c r="S24" s="122">
        <f t="shared" si="5"/>
        <v>168000</v>
      </c>
      <c r="T24" s="101">
        <v>1000</v>
      </c>
      <c r="U24" s="122">
        <f t="shared" si="6"/>
        <v>560000</v>
      </c>
      <c r="V24" s="101">
        <v>800</v>
      </c>
      <c r="W24" s="122">
        <f t="shared" si="7"/>
        <v>448000</v>
      </c>
      <c r="X24" s="100">
        <v>800</v>
      </c>
      <c r="Y24" s="122">
        <f t="shared" si="8"/>
        <v>448000</v>
      </c>
      <c r="Z24" s="100">
        <v>0</v>
      </c>
      <c r="AA24" s="122">
        <f t="shared" si="9"/>
        <v>0</v>
      </c>
      <c r="AB24" s="100">
        <v>0</v>
      </c>
      <c r="AC24" s="122">
        <f t="shared" si="10"/>
        <v>0</v>
      </c>
      <c r="AD24" s="101" t="s">
        <v>30</v>
      </c>
      <c r="AE24" s="100">
        <v>6880</v>
      </c>
      <c r="AF24" s="114">
        <v>560</v>
      </c>
      <c r="AG24" s="122">
        <v>3852800</v>
      </c>
      <c r="AH24" s="122">
        <v>385280</v>
      </c>
      <c r="AI24" s="115">
        <v>4238080</v>
      </c>
    </row>
    <row r="25" spans="1:35" ht="51" x14ac:dyDescent="0.25">
      <c r="A25" s="65">
        <v>210</v>
      </c>
      <c r="B25" s="101" t="s">
        <v>707</v>
      </c>
      <c r="C25" s="100" t="s">
        <v>746</v>
      </c>
      <c r="D25" s="101" t="s">
        <v>709</v>
      </c>
      <c r="E25" s="116" t="s">
        <v>747</v>
      </c>
      <c r="F25" s="116" t="s">
        <v>737</v>
      </c>
      <c r="G25" s="116"/>
      <c r="H25" s="108">
        <v>1000</v>
      </c>
      <c r="I25" s="122">
        <f t="shared" si="0"/>
        <v>560000</v>
      </c>
      <c r="J25" s="55">
        <v>80</v>
      </c>
      <c r="K25" s="140">
        <f t="shared" si="1"/>
        <v>44800</v>
      </c>
      <c r="L25" s="100">
        <v>500</v>
      </c>
      <c r="M25" s="122">
        <f t="shared" si="2"/>
        <v>280000</v>
      </c>
      <c r="N25" s="55">
        <v>900</v>
      </c>
      <c r="O25" s="140">
        <f t="shared" si="3"/>
        <v>504000</v>
      </c>
      <c r="P25" s="100">
        <v>1500</v>
      </c>
      <c r="Q25" s="122">
        <f t="shared" si="4"/>
        <v>840000</v>
      </c>
      <c r="R25" s="100">
        <v>220</v>
      </c>
      <c r="S25" s="122">
        <f t="shared" si="5"/>
        <v>123200</v>
      </c>
      <c r="T25" s="101">
        <v>1000</v>
      </c>
      <c r="U25" s="122">
        <f t="shared" si="6"/>
        <v>560000</v>
      </c>
      <c r="V25" s="101">
        <v>800</v>
      </c>
      <c r="W25" s="122">
        <f t="shared" si="7"/>
        <v>448000</v>
      </c>
      <c r="X25" s="100">
        <v>800</v>
      </c>
      <c r="Y25" s="122">
        <f t="shared" si="8"/>
        <v>448000</v>
      </c>
      <c r="Z25" s="100">
        <v>0</v>
      </c>
      <c r="AA25" s="122">
        <f t="shared" si="9"/>
        <v>0</v>
      </c>
      <c r="AB25" s="100">
        <v>0</v>
      </c>
      <c r="AC25" s="122">
        <f t="shared" si="10"/>
        <v>0</v>
      </c>
      <c r="AD25" s="101" t="s">
        <v>30</v>
      </c>
      <c r="AE25" s="100">
        <v>6800</v>
      </c>
      <c r="AF25" s="114">
        <v>560</v>
      </c>
      <c r="AG25" s="122">
        <v>3808000</v>
      </c>
      <c r="AH25" s="122">
        <v>380800</v>
      </c>
      <c r="AI25" s="115">
        <v>4188800</v>
      </c>
    </row>
    <row r="26" spans="1:35" ht="76.5" x14ac:dyDescent="0.25">
      <c r="A26" s="102">
        <v>211</v>
      </c>
      <c r="B26" s="101" t="s">
        <v>707</v>
      </c>
      <c r="C26" s="100" t="s">
        <v>748</v>
      </c>
      <c r="D26" s="101" t="s">
        <v>709</v>
      </c>
      <c r="E26" s="116" t="s">
        <v>749</v>
      </c>
      <c r="F26" s="116" t="s">
        <v>750</v>
      </c>
      <c r="G26" s="116"/>
      <c r="H26" s="108">
        <v>1000</v>
      </c>
      <c r="I26" s="122">
        <f t="shared" si="0"/>
        <v>1000000</v>
      </c>
      <c r="J26" s="55">
        <v>180</v>
      </c>
      <c r="K26" s="140">
        <f t="shared" si="1"/>
        <v>180000</v>
      </c>
      <c r="L26" s="100">
        <v>300</v>
      </c>
      <c r="M26" s="122">
        <f t="shared" si="2"/>
        <v>300000</v>
      </c>
      <c r="N26" s="55">
        <v>900</v>
      </c>
      <c r="O26" s="140">
        <f t="shared" si="3"/>
        <v>900000</v>
      </c>
      <c r="P26" s="100">
        <v>1500</v>
      </c>
      <c r="Q26" s="122">
        <f t="shared" si="4"/>
        <v>1500000</v>
      </c>
      <c r="R26" s="100">
        <v>140</v>
      </c>
      <c r="S26" s="122">
        <f t="shared" si="5"/>
        <v>140000</v>
      </c>
      <c r="T26" s="101">
        <v>1000</v>
      </c>
      <c r="U26" s="122">
        <f t="shared" si="6"/>
        <v>1000000</v>
      </c>
      <c r="V26" s="101">
        <v>400</v>
      </c>
      <c r="W26" s="122">
        <f t="shared" si="7"/>
        <v>400000</v>
      </c>
      <c r="X26" s="100">
        <v>350</v>
      </c>
      <c r="Y26" s="122">
        <f t="shared" si="8"/>
        <v>350000</v>
      </c>
      <c r="Z26" s="100">
        <v>0</v>
      </c>
      <c r="AA26" s="122">
        <f t="shared" si="9"/>
        <v>0</v>
      </c>
      <c r="AB26" s="100">
        <v>0</v>
      </c>
      <c r="AC26" s="122">
        <f t="shared" si="10"/>
        <v>0</v>
      </c>
      <c r="AD26" s="101" t="s">
        <v>30</v>
      </c>
      <c r="AE26" s="100">
        <v>5770</v>
      </c>
      <c r="AF26" s="114">
        <v>1000</v>
      </c>
      <c r="AG26" s="122">
        <v>5770000</v>
      </c>
      <c r="AH26" s="122">
        <v>577000</v>
      </c>
      <c r="AI26" s="115">
        <v>6347000</v>
      </c>
    </row>
    <row r="27" spans="1:35" ht="63.75" x14ac:dyDescent="0.25">
      <c r="A27" s="65">
        <v>212</v>
      </c>
      <c r="B27" s="101" t="s">
        <v>707</v>
      </c>
      <c r="C27" s="100" t="s">
        <v>751</v>
      </c>
      <c r="D27" s="101" t="s">
        <v>709</v>
      </c>
      <c r="E27" s="116" t="s">
        <v>752</v>
      </c>
      <c r="F27" s="116" t="s">
        <v>753</v>
      </c>
      <c r="G27" s="116"/>
      <c r="H27" s="108">
        <v>1000</v>
      </c>
      <c r="I27" s="122">
        <f t="shared" si="0"/>
        <v>1000000</v>
      </c>
      <c r="J27" s="55">
        <v>180</v>
      </c>
      <c r="K27" s="140">
        <f t="shared" si="1"/>
        <v>180000</v>
      </c>
      <c r="L27" s="100">
        <v>300</v>
      </c>
      <c r="M27" s="122">
        <f t="shared" si="2"/>
        <v>300000</v>
      </c>
      <c r="N27" s="55">
        <v>900</v>
      </c>
      <c r="O27" s="140">
        <f t="shared" si="3"/>
        <v>900000</v>
      </c>
      <c r="P27" s="100">
        <v>1500</v>
      </c>
      <c r="Q27" s="122">
        <f t="shared" si="4"/>
        <v>1500000</v>
      </c>
      <c r="R27" s="100">
        <v>140</v>
      </c>
      <c r="S27" s="122">
        <f t="shared" si="5"/>
        <v>140000</v>
      </c>
      <c r="T27" s="101">
        <v>1000</v>
      </c>
      <c r="U27" s="122">
        <f t="shared" si="6"/>
        <v>1000000</v>
      </c>
      <c r="V27" s="101">
        <v>400</v>
      </c>
      <c r="W27" s="122">
        <f t="shared" si="7"/>
        <v>400000</v>
      </c>
      <c r="X27" s="100">
        <v>400</v>
      </c>
      <c r="Y27" s="122">
        <f t="shared" si="8"/>
        <v>400000</v>
      </c>
      <c r="Z27" s="100">
        <v>0</v>
      </c>
      <c r="AA27" s="122">
        <f t="shared" si="9"/>
        <v>0</v>
      </c>
      <c r="AB27" s="100">
        <v>0</v>
      </c>
      <c r="AC27" s="122">
        <f t="shared" si="10"/>
        <v>0</v>
      </c>
      <c r="AD27" s="101" t="s">
        <v>30</v>
      </c>
      <c r="AE27" s="100">
        <v>5820</v>
      </c>
      <c r="AF27" s="114">
        <v>1000</v>
      </c>
      <c r="AG27" s="122">
        <v>5820000</v>
      </c>
      <c r="AH27" s="122">
        <v>582000</v>
      </c>
      <c r="AI27" s="115">
        <v>6402000</v>
      </c>
    </row>
    <row r="28" spans="1:35" ht="63.75" x14ac:dyDescent="0.25">
      <c r="A28" s="102">
        <v>213</v>
      </c>
      <c r="B28" s="101" t="s">
        <v>707</v>
      </c>
      <c r="C28" s="100" t="s">
        <v>754</v>
      </c>
      <c r="D28" s="101" t="s">
        <v>709</v>
      </c>
      <c r="E28" s="116" t="s">
        <v>755</v>
      </c>
      <c r="F28" s="116" t="s">
        <v>756</v>
      </c>
      <c r="G28" s="116"/>
      <c r="H28" s="108">
        <v>1000</v>
      </c>
      <c r="I28" s="122">
        <f t="shared" si="0"/>
        <v>1000000</v>
      </c>
      <c r="J28" s="55">
        <v>80</v>
      </c>
      <c r="K28" s="140">
        <f t="shared" si="1"/>
        <v>80000</v>
      </c>
      <c r="L28" s="100">
        <v>200</v>
      </c>
      <c r="M28" s="122">
        <f t="shared" si="2"/>
        <v>200000</v>
      </c>
      <c r="N28" s="55">
        <v>300</v>
      </c>
      <c r="O28" s="140">
        <f t="shared" si="3"/>
        <v>300000</v>
      </c>
      <c r="P28" s="100">
        <v>1500</v>
      </c>
      <c r="Q28" s="122">
        <f t="shared" si="4"/>
        <v>1500000</v>
      </c>
      <c r="R28" s="100">
        <v>120</v>
      </c>
      <c r="S28" s="122">
        <f t="shared" si="5"/>
        <v>120000</v>
      </c>
      <c r="T28" s="101">
        <v>1000</v>
      </c>
      <c r="U28" s="122">
        <f t="shared" si="6"/>
        <v>1000000</v>
      </c>
      <c r="V28" s="101">
        <v>400</v>
      </c>
      <c r="W28" s="122">
        <f t="shared" si="7"/>
        <v>400000</v>
      </c>
      <c r="X28" s="100">
        <v>350</v>
      </c>
      <c r="Y28" s="122">
        <f t="shared" si="8"/>
        <v>350000</v>
      </c>
      <c r="Z28" s="100">
        <v>0</v>
      </c>
      <c r="AA28" s="122">
        <f t="shared" si="9"/>
        <v>0</v>
      </c>
      <c r="AB28" s="100">
        <v>0</v>
      </c>
      <c r="AC28" s="122">
        <f t="shared" si="10"/>
        <v>0</v>
      </c>
      <c r="AD28" s="101" t="s">
        <v>30</v>
      </c>
      <c r="AE28" s="100">
        <v>4950</v>
      </c>
      <c r="AF28" s="114">
        <v>1000</v>
      </c>
      <c r="AG28" s="122">
        <v>4950000</v>
      </c>
      <c r="AH28" s="122">
        <v>495000</v>
      </c>
      <c r="AI28" s="115">
        <v>5445000</v>
      </c>
    </row>
    <row r="29" spans="1:35" ht="63.75" x14ac:dyDescent="0.25">
      <c r="A29" s="65">
        <v>214</v>
      </c>
      <c r="B29" s="101" t="s">
        <v>707</v>
      </c>
      <c r="C29" s="100" t="s">
        <v>757</v>
      </c>
      <c r="D29" s="101" t="s">
        <v>709</v>
      </c>
      <c r="E29" s="116" t="s">
        <v>758</v>
      </c>
      <c r="F29" s="116" t="s">
        <v>759</v>
      </c>
      <c r="G29" s="116"/>
      <c r="H29" s="108">
        <v>500</v>
      </c>
      <c r="I29" s="122">
        <f t="shared" si="0"/>
        <v>500000</v>
      </c>
      <c r="J29" s="55">
        <v>120</v>
      </c>
      <c r="K29" s="140">
        <f t="shared" si="1"/>
        <v>120000</v>
      </c>
      <c r="L29" s="100">
        <v>200</v>
      </c>
      <c r="M29" s="122">
        <f t="shared" si="2"/>
        <v>200000</v>
      </c>
      <c r="N29" s="55">
        <v>900</v>
      </c>
      <c r="O29" s="140">
        <f t="shared" si="3"/>
        <v>900000</v>
      </c>
      <c r="P29" s="100">
        <v>1500</v>
      </c>
      <c r="Q29" s="122">
        <f t="shared" si="4"/>
        <v>1500000</v>
      </c>
      <c r="R29" s="100">
        <v>120</v>
      </c>
      <c r="S29" s="122">
        <f t="shared" si="5"/>
        <v>120000</v>
      </c>
      <c r="T29" s="101">
        <v>1000</v>
      </c>
      <c r="U29" s="122">
        <f t="shared" si="6"/>
        <v>1000000</v>
      </c>
      <c r="V29" s="101">
        <v>400</v>
      </c>
      <c r="W29" s="122">
        <f t="shared" si="7"/>
        <v>400000</v>
      </c>
      <c r="X29" s="100">
        <v>200</v>
      </c>
      <c r="Y29" s="122">
        <f t="shared" si="8"/>
        <v>200000</v>
      </c>
      <c r="Z29" s="100">
        <v>0</v>
      </c>
      <c r="AA29" s="122">
        <f t="shared" si="9"/>
        <v>0</v>
      </c>
      <c r="AB29" s="100">
        <v>0</v>
      </c>
      <c r="AC29" s="122">
        <f t="shared" si="10"/>
        <v>0</v>
      </c>
      <c r="AD29" s="101" t="s">
        <v>30</v>
      </c>
      <c r="AE29" s="100">
        <v>4940</v>
      </c>
      <c r="AF29" s="114">
        <v>1000</v>
      </c>
      <c r="AG29" s="122">
        <v>4940000</v>
      </c>
      <c r="AH29" s="122">
        <v>494000</v>
      </c>
      <c r="AI29" s="115">
        <v>5434000</v>
      </c>
    </row>
    <row r="30" spans="1:35" ht="63.75" x14ac:dyDescent="0.25">
      <c r="A30" s="102">
        <v>215</v>
      </c>
      <c r="B30" s="101" t="s">
        <v>707</v>
      </c>
      <c r="C30" s="100" t="s">
        <v>760</v>
      </c>
      <c r="D30" s="101" t="s">
        <v>709</v>
      </c>
      <c r="E30" s="116" t="s">
        <v>755</v>
      </c>
      <c r="F30" s="116" t="s">
        <v>761</v>
      </c>
      <c r="G30" s="116"/>
      <c r="H30" s="108">
        <v>500</v>
      </c>
      <c r="I30" s="122">
        <f t="shared" si="0"/>
        <v>500000</v>
      </c>
      <c r="J30" s="55">
        <v>100</v>
      </c>
      <c r="K30" s="140">
        <f t="shared" si="1"/>
        <v>100000</v>
      </c>
      <c r="L30" s="100">
        <v>200</v>
      </c>
      <c r="M30" s="122">
        <f t="shared" si="2"/>
        <v>200000</v>
      </c>
      <c r="N30" s="55">
        <v>900</v>
      </c>
      <c r="O30" s="140">
        <f t="shared" si="3"/>
        <v>900000</v>
      </c>
      <c r="P30" s="100">
        <v>1500</v>
      </c>
      <c r="Q30" s="122">
        <f t="shared" si="4"/>
        <v>1500000</v>
      </c>
      <c r="R30" s="100">
        <v>120</v>
      </c>
      <c r="S30" s="122">
        <f t="shared" si="5"/>
        <v>120000</v>
      </c>
      <c r="T30" s="101">
        <v>1000</v>
      </c>
      <c r="U30" s="122">
        <f t="shared" si="6"/>
        <v>1000000</v>
      </c>
      <c r="V30" s="101">
        <v>400</v>
      </c>
      <c r="W30" s="122">
        <f t="shared" si="7"/>
        <v>400000</v>
      </c>
      <c r="X30" s="100">
        <v>350</v>
      </c>
      <c r="Y30" s="122">
        <f t="shared" si="8"/>
        <v>350000</v>
      </c>
      <c r="Z30" s="100">
        <v>0</v>
      </c>
      <c r="AA30" s="122">
        <f t="shared" si="9"/>
        <v>0</v>
      </c>
      <c r="AB30" s="100">
        <v>0</v>
      </c>
      <c r="AC30" s="122">
        <f t="shared" si="10"/>
        <v>0</v>
      </c>
      <c r="AD30" s="101" t="s">
        <v>30</v>
      </c>
      <c r="AE30" s="100">
        <v>5070</v>
      </c>
      <c r="AF30" s="114">
        <v>1000</v>
      </c>
      <c r="AG30" s="122">
        <v>5070000</v>
      </c>
      <c r="AH30" s="122">
        <v>507000</v>
      </c>
      <c r="AI30" s="115">
        <v>5577000</v>
      </c>
    </row>
    <row r="31" spans="1:35" ht="63.75" x14ac:dyDescent="0.25">
      <c r="A31" s="65">
        <v>216</v>
      </c>
      <c r="B31" s="101" t="s">
        <v>707</v>
      </c>
      <c r="C31" s="100" t="s">
        <v>762</v>
      </c>
      <c r="D31" s="101" t="s">
        <v>709</v>
      </c>
      <c r="E31" s="116" t="s">
        <v>763</v>
      </c>
      <c r="F31" s="116" t="s">
        <v>764</v>
      </c>
      <c r="G31" s="116"/>
      <c r="H31" s="108">
        <v>500</v>
      </c>
      <c r="I31" s="122">
        <f t="shared" si="0"/>
        <v>500000</v>
      </c>
      <c r="J31" s="55">
        <v>80</v>
      </c>
      <c r="K31" s="140">
        <f t="shared" si="1"/>
        <v>80000</v>
      </c>
      <c r="L31" s="100">
        <v>400</v>
      </c>
      <c r="M31" s="122">
        <f t="shared" si="2"/>
        <v>400000</v>
      </c>
      <c r="N31" s="55">
        <v>900</v>
      </c>
      <c r="O31" s="140">
        <f t="shared" si="3"/>
        <v>900000</v>
      </c>
      <c r="P31" s="100">
        <v>1500</v>
      </c>
      <c r="Q31" s="122">
        <f t="shared" si="4"/>
        <v>1500000</v>
      </c>
      <c r="R31" s="100">
        <v>120</v>
      </c>
      <c r="S31" s="122">
        <f t="shared" si="5"/>
        <v>120000</v>
      </c>
      <c r="T31" s="101">
        <v>1000</v>
      </c>
      <c r="U31" s="122">
        <f t="shared" si="6"/>
        <v>1000000</v>
      </c>
      <c r="V31" s="101">
        <v>400</v>
      </c>
      <c r="W31" s="122">
        <f t="shared" si="7"/>
        <v>400000</v>
      </c>
      <c r="X31" s="100">
        <v>150</v>
      </c>
      <c r="Y31" s="122">
        <f t="shared" si="8"/>
        <v>150000</v>
      </c>
      <c r="Z31" s="100">
        <v>0</v>
      </c>
      <c r="AA31" s="122">
        <f t="shared" si="9"/>
        <v>0</v>
      </c>
      <c r="AB31" s="100">
        <v>0</v>
      </c>
      <c r="AC31" s="122">
        <f t="shared" si="10"/>
        <v>0</v>
      </c>
      <c r="AD31" s="101" t="s">
        <v>30</v>
      </c>
      <c r="AE31" s="100">
        <v>5050</v>
      </c>
      <c r="AF31" s="114">
        <v>1000</v>
      </c>
      <c r="AG31" s="122">
        <v>5050000</v>
      </c>
      <c r="AH31" s="122">
        <v>505000</v>
      </c>
      <c r="AI31" s="115">
        <v>5555000</v>
      </c>
    </row>
    <row r="32" spans="1:35" ht="89.25" x14ac:dyDescent="0.25">
      <c r="A32" s="102">
        <v>217</v>
      </c>
      <c r="B32" s="101" t="s">
        <v>707</v>
      </c>
      <c r="C32" s="100" t="s">
        <v>765</v>
      </c>
      <c r="D32" s="101" t="s">
        <v>709</v>
      </c>
      <c r="E32" s="116" t="s">
        <v>766</v>
      </c>
      <c r="F32" s="116" t="s">
        <v>767</v>
      </c>
      <c r="G32" s="116"/>
      <c r="H32" s="108">
        <v>1000</v>
      </c>
      <c r="I32" s="122">
        <f t="shared" si="0"/>
        <v>1335000</v>
      </c>
      <c r="J32" s="55">
        <v>400</v>
      </c>
      <c r="K32" s="140">
        <f t="shared" si="1"/>
        <v>534000</v>
      </c>
      <c r="L32" s="100">
        <v>700</v>
      </c>
      <c r="M32" s="122">
        <f t="shared" si="2"/>
        <v>934500</v>
      </c>
      <c r="N32" s="55">
        <v>900</v>
      </c>
      <c r="O32" s="140">
        <f t="shared" si="3"/>
        <v>1201500</v>
      </c>
      <c r="P32" s="100">
        <v>1500</v>
      </c>
      <c r="Q32" s="122">
        <f t="shared" si="4"/>
        <v>2002500</v>
      </c>
      <c r="R32" s="100">
        <v>340</v>
      </c>
      <c r="S32" s="122">
        <f t="shared" si="5"/>
        <v>453900</v>
      </c>
      <c r="T32" s="101">
        <v>1000</v>
      </c>
      <c r="U32" s="122">
        <f t="shared" si="6"/>
        <v>1335000</v>
      </c>
      <c r="V32" s="101">
        <v>800</v>
      </c>
      <c r="W32" s="122">
        <f t="shared" si="7"/>
        <v>1068000</v>
      </c>
      <c r="X32" s="100">
        <v>350</v>
      </c>
      <c r="Y32" s="122">
        <f t="shared" si="8"/>
        <v>467250</v>
      </c>
      <c r="Z32" s="100">
        <v>0</v>
      </c>
      <c r="AA32" s="122">
        <f t="shared" si="9"/>
        <v>0</v>
      </c>
      <c r="AB32" s="100">
        <v>0</v>
      </c>
      <c r="AC32" s="122">
        <f t="shared" si="10"/>
        <v>0</v>
      </c>
      <c r="AD32" s="101" t="s">
        <v>30</v>
      </c>
      <c r="AE32" s="100">
        <v>6990</v>
      </c>
      <c r="AF32" s="114">
        <v>1335</v>
      </c>
      <c r="AG32" s="122">
        <v>9331650</v>
      </c>
      <c r="AH32" s="122">
        <v>933165</v>
      </c>
      <c r="AI32" s="115">
        <v>10264815</v>
      </c>
    </row>
    <row r="33" spans="1:35" ht="89.25" x14ac:dyDescent="0.25">
      <c r="A33" s="65">
        <v>218</v>
      </c>
      <c r="B33" s="101" t="s">
        <v>707</v>
      </c>
      <c r="C33" s="100" t="s">
        <v>768</v>
      </c>
      <c r="D33" s="101" t="s">
        <v>709</v>
      </c>
      <c r="E33" s="116" t="s">
        <v>769</v>
      </c>
      <c r="F33" s="116" t="s">
        <v>770</v>
      </c>
      <c r="G33" s="116"/>
      <c r="H33" s="108">
        <v>1000</v>
      </c>
      <c r="I33" s="122">
        <f t="shared" si="0"/>
        <v>1335000</v>
      </c>
      <c r="J33" s="55">
        <v>200</v>
      </c>
      <c r="K33" s="140">
        <f t="shared" si="1"/>
        <v>267000</v>
      </c>
      <c r="L33" s="100">
        <v>500</v>
      </c>
      <c r="M33" s="122">
        <f t="shared" si="2"/>
        <v>667500</v>
      </c>
      <c r="N33" s="55">
        <v>900</v>
      </c>
      <c r="O33" s="140">
        <f t="shared" si="3"/>
        <v>1201500</v>
      </c>
      <c r="P33" s="100">
        <v>1500</v>
      </c>
      <c r="Q33" s="122">
        <f t="shared" si="4"/>
        <v>2002500</v>
      </c>
      <c r="R33" s="100">
        <v>400</v>
      </c>
      <c r="S33" s="122">
        <f t="shared" si="5"/>
        <v>534000</v>
      </c>
      <c r="T33" s="101">
        <v>1000</v>
      </c>
      <c r="U33" s="122">
        <f t="shared" si="6"/>
        <v>1335000</v>
      </c>
      <c r="V33" s="101">
        <v>600</v>
      </c>
      <c r="W33" s="122">
        <f t="shared" si="7"/>
        <v>801000</v>
      </c>
      <c r="X33" s="100">
        <v>700</v>
      </c>
      <c r="Y33" s="122">
        <f t="shared" si="8"/>
        <v>934500</v>
      </c>
      <c r="Z33" s="100">
        <v>0</v>
      </c>
      <c r="AA33" s="122">
        <f t="shared" si="9"/>
        <v>0</v>
      </c>
      <c r="AB33" s="100">
        <v>0</v>
      </c>
      <c r="AC33" s="122">
        <f t="shared" si="10"/>
        <v>0</v>
      </c>
      <c r="AD33" s="101" t="s">
        <v>30</v>
      </c>
      <c r="AE33" s="100">
        <v>6800</v>
      </c>
      <c r="AF33" s="114">
        <v>1335</v>
      </c>
      <c r="AG33" s="122">
        <v>9078000</v>
      </c>
      <c r="AH33" s="122">
        <v>907800</v>
      </c>
      <c r="AI33" s="115">
        <v>9985800</v>
      </c>
    </row>
    <row r="34" spans="1:35" ht="89.25" x14ac:dyDescent="0.25">
      <c r="A34" s="102">
        <v>219</v>
      </c>
      <c r="B34" s="101" t="s">
        <v>707</v>
      </c>
      <c r="C34" s="100" t="s">
        <v>771</v>
      </c>
      <c r="D34" s="101" t="s">
        <v>709</v>
      </c>
      <c r="E34" s="116" t="s">
        <v>772</v>
      </c>
      <c r="F34" s="116" t="s">
        <v>773</v>
      </c>
      <c r="G34" s="116"/>
      <c r="H34" s="108">
        <v>500</v>
      </c>
      <c r="I34" s="122">
        <f t="shared" si="0"/>
        <v>667500</v>
      </c>
      <c r="J34" s="55">
        <v>180</v>
      </c>
      <c r="K34" s="140">
        <f t="shared" si="1"/>
        <v>240300</v>
      </c>
      <c r="L34" s="100">
        <v>500</v>
      </c>
      <c r="M34" s="122">
        <f t="shared" si="2"/>
        <v>667500</v>
      </c>
      <c r="N34" s="55">
        <v>600</v>
      </c>
      <c r="O34" s="140">
        <f t="shared" si="3"/>
        <v>801000</v>
      </c>
      <c r="P34" s="100">
        <v>1500</v>
      </c>
      <c r="Q34" s="122">
        <f t="shared" si="4"/>
        <v>2002500</v>
      </c>
      <c r="R34" s="100">
        <v>650</v>
      </c>
      <c r="S34" s="122">
        <f t="shared" si="5"/>
        <v>867750</v>
      </c>
      <c r="T34" s="101">
        <v>1000</v>
      </c>
      <c r="U34" s="122">
        <f t="shared" si="6"/>
        <v>1335000</v>
      </c>
      <c r="V34" s="101">
        <v>600</v>
      </c>
      <c r="W34" s="122">
        <f t="shared" si="7"/>
        <v>801000</v>
      </c>
      <c r="X34" s="100">
        <v>350</v>
      </c>
      <c r="Y34" s="122">
        <f t="shared" si="8"/>
        <v>467250</v>
      </c>
      <c r="Z34" s="100">
        <v>0</v>
      </c>
      <c r="AA34" s="122">
        <f t="shared" si="9"/>
        <v>0</v>
      </c>
      <c r="AB34" s="100">
        <v>0</v>
      </c>
      <c r="AC34" s="122">
        <f t="shared" si="10"/>
        <v>0</v>
      </c>
      <c r="AD34" s="101" t="s">
        <v>30</v>
      </c>
      <c r="AE34" s="100">
        <v>5880</v>
      </c>
      <c r="AF34" s="114">
        <v>1335</v>
      </c>
      <c r="AG34" s="122">
        <v>7849800</v>
      </c>
      <c r="AH34" s="122">
        <v>784980</v>
      </c>
      <c r="AI34" s="115">
        <v>8634780</v>
      </c>
    </row>
    <row r="35" spans="1:35" ht="89.25" x14ac:dyDescent="0.25">
      <c r="A35" s="65">
        <v>220</v>
      </c>
      <c r="B35" s="101" t="s">
        <v>707</v>
      </c>
      <c r="C35" s="100" t="s">
        <v>774</v>
      </c>
      <c r="D35" s="101" t="s">
        <v>709</v>
      </c>
      <c r="E35" s="116" t="s">
        <v>775</v>
      </c>
      <c r="F35" s="116" t="s">
        <v>776</v>
      </c>
      <c r="G35" s="116"/>
      <c r="H35" s="108">
        <v>500</v>
      </c>
      <c r="I35" s="122">
        <f t="shared" si="0"/>
        <v>667500</v>
      </c>
      <c r="J35" s="55">
        <v>120</v>
      </c>
      <c r="K35" s="140">
        <f t="shared" si="1"/>
        <v>160200</v>
      </c>
      <c r="L35" s="100">
        <v>400</v>
      </c>
      <c r="M35" s="122">
        <f t="shared" si="2"/>
        <v>534000</v>
      </c>
      <c r="N35" s="55">
        <v>900</v>
      </c>
      <c r="O35" s="140">
        <f t="shared" si="3"/>
        <v>1201500</v>
      </c>
      <c r="P35" s="100">
        <v>1500</v>
      </c>
      <c r="Q35" s="122">
        <f t="shared" si="4"/>
        <v>2002500</v>
      </c>
      <c r="R35" s="100">
        <v>350</v>
      </c>
      <c r="S35" s="122">
        <f t="shared" si="5"/>
        <v>467250</v>
      </c>
      <c r="T35" s="101">
        <v>500</v>
      </c>
      <c r="U35" s="122">
        <f t="shared" si="6"/>
        <v>667500</v>
      </c>
      <c r="V35" s="101">
        <v>600</v>
      </c>
      <c r="W35" s="122">
        <f t="shared" si="7"/>
        <v>801000</v>
      </c>
      <c r="X35" s="100">
        <v>300</v>
      </c>
      <c r="Y35" s="122">
        <f t="shared" si="8"/>
        <v>400500</v>
      </c>
      <c r="Z35" s="100">
        <v>0</v>
      </c>
      <c r="AA35" s="122">
        <f t="shared" si="9"/>
        <v>0</v>
      </c>
      <c r="AB35" s="100">
        <v>0</v>
      </c>
      <c r="AC35" s="122">
        <f t="shared" si="10"/>
        <v>0</v>
      </c>
      <c r="AD35" s="101" t="s">
        <v>30</v>
      </c>
      <c r="AE35" s="100">
        <v>5170</v>
      </c>
      <c r="AF35" s="114">
        <v>1335</v>
      </c>
      <c r="AG35" s="122">
        <v>6901950</v>
      </c>
      <c r="AH35" s="122">
        <v>690195</v>
      </c>
      <c r="AI35" s="115">
        <v>7592145</v>
      </c>
    </row>
    <row r="36" spans="1:35" ht="89.25" x14ac:dyDescent="0.25">
      <c r="A36" s="102">
        <v>221</v>
      </c>
      <c r="B36" s="101" t="s">
        <v>707</v>
      </c>
      <c r="C36" s="100" t="s">
        <v>777</v>
      </c>
      <c r="D36" s="101" t="s">
        <v>709</v>
      </c>
      <c r="E36" s="116" t="s">
        <v>775</v>
      </c>
      <c r="F36" s="116" t="s">
        <v>778</v>
      </c>
      <c r="G36" s="116"/>
      <c r="H36" s="108">
        <v>500</v>
      </c>
      <c r="I36" s="122">
        <f t="shared" si="0"/>
        <v>667500</v>
      </c>
      <c r="J36" s="55">
        <v>60</v>
      </c>
      <c r="K36" s="140">
        <f t="shared" si="1"/>
        <v>80100</v>
      </c>
      <c r="L36" s="100">
        <v>400</v>
      </c>
      <c r="M36" s="122">
        <f t="shared" si="2"/>
        <v>534000</v>
      </c>
      <c r="N36" s="55">
        <v>600</v>
      </c>
      <c r="O36" s="140">
        <f t="shared" si="3"/>
        <v>801000</v>
      </c>
      <c r="P36" s="100">
        <v>1500</v>
      </c>
      <c r="Q36" s="122">
        <f t="shared" si="4"/>
        <v>2002500</v>
      </c>
      <c r="R36" s="100">
        <v>320</v>
      </c>
      <c r="S36" s="122">
        <f t="shared" si="5"/>
        <v>427200</v>
      </c>
      <c r="T36" s="101">
        <v>500</v>
      </c>
      <c r="U36" s="122">
        <f t="shared" si="6"/>
        <v>667500</v>
      </c>
      <c r="V36" s="101">
        <v>320</v>
      </c>
      <c r="W36" s="122">
        <f t="shared" si="7"/>
        <v>427200</v>
      </c>
      <c r="X36" s="100">
        <v>300</v>
      </c>
      <c r="Y36" s="122">
        <f t="shared" si="8"/>
        <v>400500</v>
      </c>
      <c r="Z36" s="100">
        <v>0</v>
      </c>
      <c r="AA36" s="122">
        <f t="shared" si="9"/>
        <v>0</v>
      </c>
      <c r="AB36" s="100">
        <v>0</v>
      </c>
      <c r="AC36" s="122">
        <f t="shared" si="10"/>
        <v>0</v>
      </c>
      <c r="AD36" s="101" t="s">
        <v>30</v>
      </c>
      <c r="AE36" s="100">
        <v>4500</v>
      </c>
      <c r="AF36" s="114">
        <v>1335</v>
      </c>
      <c r="AG36" s="122">
        <v>6007500</v>
      </c>
      <c r="AH36" s="122">
        <v>600750</v>
      </c>
      <c r="AI36" s="115">
        <v>6608250</v>
      </c>
    </row>
    <row r="37" spans="1:35" ht="51" x14ac:dyDescent="0.25">
      <c r="A37" s="65">
        <v>222</v>
      </c>
      <c r="B37" s="101" t="s">
        <v>707</v>
      </c>
      <c r="C37" s="100" t="s">
        <v>779</v>
      </c>
      <c r="D37" s="101" t="s">
        <v>709</v>
      </c>
      <c r="E37" s="116" t="s">
        <v>780</v>
      </c>
      <c r="F37" s="116" t="s">
        <v>781</v>
      </c>
      <c r="G37" s="116"/>
      <c r="H37" s="108">
        <v>500</v>
      </c>
      <c r="I37" s="122">
        <f t="shared" si="0"/>
        <v>332500</v>
      </c>
      <c r="J37" s="55">
        <v>60</v>
      </c>
      <c r="K37" s="140">
        <f t="shared" si="1"/>
        <v>39900</v>
      </c>
      <c r="L37" s="100">
        <v>400</v>
      </c>
      <c r="M37" s="122">
        <f t="shared" si="2"/>
        <v>266000</v>
      </c>
      <c r="N37" s="55">
        <v>600</v>
      </c>
      <c r="O37" s="140">
        <f t="shared" si="3"/>
        <v>399000</v>
      </c>
      <c r="P37" s="100">
        <v>1500</v>
      </c>
      <c r="Q37" s="122">
        <f t="shared" si="4"/>
        <v>997500</v>
      </c>
      <c r="R37" s="100">
        <v>480</v>
      </c>
      <c r="S37" s="122">
        <f t="shared" si="5"/>
        <v>319200</v>
      </c>
      <c r="T37" s="101">
        <v>500</v>
      </c>
      <c r="U37" s="122">
        <f t="shared" si="6"/>
        <v>332500</v>
      </c>
      <c r="V37" s="101">
        <v>420</v>
      </c>
      <c r="W37" s="122">
        <f t="shared" si="7"/>
        <v>279300</v>
      </c>
      <c r="X37" s="100">
        <v>350</v>
      </c>
      <c r="Y37" s="122">
        <f t="shared" si="8"/>
        <v>232750</v>
      </c>
      <c r="Z37" s="100">
        <v>0</v>
      </c>
      <c r="AA37" s="122">
        <f t="shared" si="9"/>
        <v>0</v>
      </c>
      <c r="AB37" s="100">
        <v>0</v>
      </c>
      <c r="AC37" s="122">
        <f t="shared" si="10"/>
        <v>0</v>
      </c>
      <c r="AD37" s="101" t="s">
        <v>30</v>
      </c>
      <c r="AE37" s="100">
        <v>4810</v>
      </c>
      <c r="AF37" s="114">
        <v>665</v>
      </c>
      <c r="AG37" s="122">
        <v>3198650</v>
      </c>
      <c r="AH37" s="122">
        <v>319865</v>
      </c>
      <c r="AI37" s="115">
        <v>3518515</v>
      </c>
    </row>
    <row r="38" spans="1:35" ht="51" x14ac:dyDescent="0.25">
      <c r="A38" s="102">
        <v>223</v>
      </c>
      <c r="B38" s="101" t="s">
        <v>707</v>
      </c>
      <c r="C38" s="100" t="s">
        <v>782</v>
      </c>
      <c r="D38" s="101" t="s">
        <v>709</v>
      </c>
      <c r="E38" s="116" t="s">
        <v>783</v>
      </c>
      <c r="F38" s="116" t="s">
        <v>781</v>
      </c>
      <c r="G38" s="116"/>
      <c r="H38" s="108">
        <v>500</v>
      </c>
      <c r="I38" s="122">
        <f t="shared" si="0"/>
        <v>187500</v>
      </c>
      <c r="J38" s="55">
        <v>60</v>
      </c>
      <c r="K38" s="140">
        <f t="shared" si="1"/>
        <v>22500</v>
      </c>
      <c r="L38" s="100">
        <v>350</v>
      </c>
      <c r="M38" s="122">
        <f t="shared" si="2"/>
        <v>131250</v>
      </c>
      <c r="N38" s="55">
        <v>300</v>
      </c>
      <c r="O38" s="140">
        <f t="shared" si="3"/>
        <v>112500</v>
      </c>
      <c r="P38" s="100">
        <v>1500</v>
      </c>
      <c r="Q38" s="122">
        <f t="shared" si="4"/>
        <v>562500</v>
      </c>
      <c r="R38" s="100">
        <v>250</v>
      </c>
      <c r="S38" s="122">
        <f t="shared" si="5"/>
        <v>93750</v>
      </c>
      <c r="T38" s="100">
        <v>500</v>
      </c>
      <c r="U38" s="122">
        <f t="shared" si="6"/>
        <v>187500</v>
      </c>
      <c r="V38" s="100">
        <v>420</v>
      </c>
      <c r="W38" s="122">
        <f t="shared" si="7"/>
        <v>157500</v>
      </c>
      <c r="X38" s="100">
        <v>250</v>
      </c>
      <c r="Y38" s="122">
        <f t="shared" si="8"/>
        <v>93750</v>
      </c>
      <c r="Z38" s="100">
        <v>0</v>
      </c>
      <c r="AA38" s="122">
        <f t="shared" si="9"/>
        <v>0</v>
      </c>
      <c r="AB38" s="100">
        <v>0</v>
      </c>
      <c r="AC38" s="122">
        <f t="shared" si="10"/>
        <v>0</v>
      </c>
      <c r="AD38" s="101" t="s">
        <v>30</v>
      </c>
      <c r="AE38" s="100">
        <v>4130</v>
      </c>
      <c r="AF38" s="114">
        <v>375</v>
      </c>
      <c r="AG38" s="122">
        <v>1548750</v>
      </c>
      <c r="AH38" s="122">
        <v>154875</v>
      </c>
      <c r="AI38" s="115">
        <v>1703625</v>
      </c>
    </row>
    <row r="39" spans="1:35" ht="76.5" x14ac:dyDescent="0.25">
      <c r="A39" s="65">
        <v>224</v>
      </c>
      <c r="B39" s="101" t="s">
        <v>707</v>
      </c>
      <c r="C39" s="100" t="s">
        <v>784</v>
      </c>
      <c r="D39" s="101" t="s">
        <v>709</v>
      </c>
      <c r="E39" s="116" t="s">
        <v>785</v>
      </c>
      <c r="F39" s="116" t="s">
        <v>750</v>
      </c>
      <c r="G39" s="116"/>
      <c r="H39" s="108">
        <v>1000</v>
      </c>
      <c r="I39" s="122">
        <f t="shared" si="0"/>
        <v>640000</v>
      </c>
      <c r="J39" s="55">
        <v>120</v>
      </c>
      <c r="K39" s="140">
        <f t="shared" si="1"/>
        <v>76800</v>
      </c>
      <c r="L39" s="100">
        <v>500</v>
      </c>
      <c r="M39" s="122">
        <f t="shared" si="2"/>
        <v>320000</v>
      </c>
      <c r="N39" s="55">
        <v>600</v>
      </c>
      <c r="O39" s="140">
        <f t="shared" si="3"/>
        <v>384000</v>
      </c>
      <c r="P39" s="100">
        <v>1500</v>
      </c>
      <c r="Q39" s="122">
        <f t="shared" si="4"/>
        <v>960000</v>
      </c>
      <c r="R39" s="100">
        <v>350</v>
      </c>
      <c r="S39" s="122">
        <f t="shared" si="5"/>
        <v>224000</v>
      </c>
      <c r="T39" s="100">
        <v>500</v>
      </c>
      <c r="U39" s="122">
        <f t="shared" si="6"/>
        <v>320000</v>
      </c>
      <c r="V39" s="100">
        <v>600</v>
      </c>
      <c r="W39" s="122">
        <f t="shared" si="7"/>
        <v>384000</v>
      </c>
      <c r="X39" s="100">
        <v>500</v>
      </c>
      <c r="Y39" s="122">
        <f t="shared" si="8"/>
        <v>320000</v>
      </c>
      <c r="Z39" s="100">
        <v>0</v>
      </c>
      <c r="AA39" s="122">
        <f t="shared" si="9"/>
        <v>0</v>
      </c>
      <c r="AB39" s="100">
        <v>0</v>
      </c>
      <c r="AC39" s="122">
        <f t="shared" si="10"/>
        <v>0</v>
      </c>
      <c r="AD39" s="101" t="s">
        <v>30</v>
      </c>
      <c r="AE39" s="100">
        <v>5670</v>
      </c>
      <c r="AF39" s="114">
        <v>640</v>
      </c>
      <c r="AG39" s="122">
        <v>3628800</v>
      </c>
      <c r="AH39" s="122">
        <v>362880</v>
      </c>
      <c r="AI39" s="115">
        <v>3991680</v>
      </c>
    </row>
    <row r="40" spans="1:35" ht="76.5" x14ac:dyDescent="0.25">
      <c r="A40" s="102">
        <v>225</v>
      </c>
      <c r="B40" s="101" t="s">
        <v>707</v>
      </c>
      <c r="C40" s="100" t="s">
        <v>786</v>
      </c>
      <c r="D40" s="101" t="s">
        <v>709</v>
      </c>
      <c r="E40" s="116" t="s">
        <v>785</v>
      </c>
      <c r="F40" s="116" t="s">
        <v>753</v>
      </c>
      <c r="G40" s="116"/>
      <c r="H40" s="108">
        <v>1000</v>
      </c>
      <c r="I40" s="122">
        <f t="shared" si="0"/>
        <v>520000</v>
      </c>
      <c r="J40" s="55">
        <v>160</v>
      </c>
      <c r="K40" s="140">
        <f t="shared" si="1"/>
        <v>83200</v>
      </c>
      <c r="L40" s="100">
        <v>400</v>
      </c>
      <c r="M40" s="122">
        <f t="shared" si="2"/>
        <v>208000</v>
      </c>
      <c r="N40" s="55">
        <v>900</v>
      </c>
      <c r="O40" s="140">
        <f t="shared" si="3"/>
        <v>468000</v>
      </c>
      <c r="P40" s="100">
        <v>1500</v>
      </c>
      <c r="Q40" s="122">
        <f t="shared" si="4"/>
        <v>780000</v>
      </c>
      <c r="R40" s="100">
        <v>280</v>
      </c>
      <c r="S40" s="122">
        <f t="shared" si="5"/>
        <v>145600</v>
      </c>
      <c r="T40" s="100">
        <v>500</v>
      </c>
      <c r="U40" s="122">
        <f t="shared" si="6"/>
        <v>260000</v>
      </c>
      <c r="V40" s="100">
        <v>600</v>
      </c>
      <c r="W40" s="122">
        <f t="shared" si="7"/>
        <v>312000</v>
      </c>
      <c r="X40" s="100">
        <v>600</v>
      </c>
      <c r="Y40" s="122">
        <f t="shared" si="8"/>
        <v>312000</v>
      </c>
      <c r="Z40" s="100">
        <v>0</v>
      </c>
      <c r="AA40" s="122">
        <f t="shared" si="9"/>
        <v>0</v>
      </c>
      <c r="AB40" s="100">
        <v>0</v>
      </c>
      <c r="AC40" s="122">
        <f t="shared" si="10"/>
        <v>0</v>
      </c>
      <c r="AD40" s="101" t="s">
        <v>30</v>
      </c>
      <c r="AE40" s="100">
        <v>5940</v>
      </c>
      <c r="AF40" s="114">
        <v>520</v>
      </c>
      <c r="AG40" s="122">
        <v>3088800</v>
      </c>
      <c r="AH40" s="122">
        <v>308880</v>
      </c>
      <c r="AI40" s="115">
        <v>3397680</v>
      </c>
    </row>
    <row r="41" spans="1:35" ht="76.5" x14ac:dyDescent="0.25">
      <c r="A41" s="65">
        <v>226</v>
      </c>
      <c r="B41" s="101" t="s">
        <v>707</v>
      </c>
      <c r="C41" s="100" t="s">
        <v>787</v>
      </c>
      <c r="D41" s="101" t="s">
        <v>709</v>
      </c>
      <c r="E41" s="116" t="s">
        <v>785</v>
      </c>
      <c r="F41" s="116" t="s">
        <v>788</v>
      </c>
      <c r="G41" s="116"/>
      <c r="H41" s="108">
        <v>500</v>
      </c>
      <c r="I41" s="122">
        <f t="shared" si="0"/>
        <v>495000</v>
      </c>
      <c r="J41" s="55">
        <v>60</v>
      </c>
      <c r="K41" s="140">
        <f t="shared" si="1"/>
        <v>59400</v>
      </c>
      <c r="L41" s="100">
        <v>350</v>
      </c>
      <c r="M41" s="122">
        <f t="shared" si="2"/>
        <v>346500</v>
      </c>
      <c r="N41" s="55">
        <v>300</v>
      </c>
      <c r="O41" s="140">
        <f t="shared" si="3"/>
        <v>297000</v>
      </c>
      <c r="P41" s="100">
        <v>1500</v>
      </c>
      <c r="Q41" s="122">
        <f t="shared" si="4"/>
        <v>1485000</v>
      </c>
      <c r="R41" s="100">
        <v>120</v>
      </c>
      <c r="S41" s="122">
        <f t="shared" si="5"/>
        <v>118800</v>
      </c>
      <c r="T41" s="100">
        <v>500</v>
      </c>
      <c r="U41" s="122">
        <f t="shared" si="6"/>
        <v>495000</v>
      </c>
      <c r="V41" s="100">
        <v>320</v>
      </c>
      <c r="W41" s="122">
        <f t="shared" si="7"/>
        <v>316800</v>
      </c>
      <c r="X41" s="100">
        <v>280</v>
      </c>
      <c r="Y41" s="122">
        <f t="shared" si="8"/>
        <v>277200</v>
      </c>
      <c r="Z41" s="100">
        <v>0</v>
      </c>
      <c r="AA41" s="122">
        <f t="shared" si="9"/>
        <v>0</v>
      </c>
      <c r="AB41" s="100">
        <v>0</v>
      </c>
      <c r="AC41" s="122">
        <f t="shared" si="10"/>
        <v>0</v>
      </c>
      <c r="AD41" s="101" t="s">
        <v>30</v>
      </c>
      <c r="AE41" s="100">
        <v>3930</v>
      </c>
      <c r="AF41" s="114">
        <v>990</v>
      </c>
      <c r="AG41" s="122">
        <v>3890700</v>
      </c>
      <c r="AH41" s="122">
        <v>389070</v>
      </c>
      <c r="AI41" s="115">
        <v>4279770</v>
      </c>
    </row>
    <row r="42" spans="1:35" ht="76.5" x14ac:dyDescent="0.25">
      <c r="A42" s="102">
        <v>227</v>
      </c>
      <c r="B42" s="101" t="s">
        <v>707</v>
      </c>
      <c r="C42" s="100" t="s">
        <v>789</v>
      </c>
      <c r="D42" s="101" t="s">
        <v>709</v>
      </c>
      <c r="E42" s="116" t="s">
        <v>785</v>
      </c>
      <c r="F42" s="116" t="s">
        <v>759</v>
      </c>
      <c r="G42" s="116"/>
      <c r="H42" s="108">
        <v>500</v>
      </c>
      <c r="I42" s="122">
        <f t="shared" si="0"/>
        <v>495000</v>
      </c>
      <c r="J42" s="55">
        <v>120</v>
      </c>
      <c r="K42" s="140">
        <f t="shared" si="1"/>
        <v>118800</v>
      </c>
      <c r="L42" s="100">
        <v>400</v>
      </c>
      <c r="M42" s="122">
        <f t="shared" si="2"/>
        <v>396000</v>
      </c>
      <c r="N42" s="55">
        <v>900</v>
      </c>
      <c r="O42" s="140">
        <f t="shared" si="3"/>
        <v>891000</v>
      </c>
      <c r="P42" s="100">
        <v>1500</v>
      </c>
      <c r="Q42" s="122">
        <f t="shared" si="4"/>
        <v>1485000</v>
      </c>
      <c r="R42" s="100">
        <v>560</v>
      </c>
      <c r="S42" s="122">
        <f t="shared" si="5"/>
        <v>554400</v>
      </c>
      <c r="T42" s="100">
        <v>500</v>
      </c>
      <c r="U42" s="122">
        <f t="shared" si="6"/>
        <v>495000</v>
      </c>
      <c r="V42" s="100">
        <v>420</v>
      </c>
      <c r="W42" s="122">
        <f t="shared" si="7"/>
        <v>415800</v>
      </c>
      <c r="X42" s="100">
        <v>300</v>
      </c>
      <c r="Y42" s="122">
        <f t="shared" si="8"/>
        <v>297000</v>
      </c>
      <c r="Z42" s="100">
        <v>0</v>
      </c>
      <c r="AA42" s="122">
        <f t="shared" si="9"/>
        <v>0</v>
      </c>
      <c r="AB42" s="100">
        <v>0</v>
      </c>
      <c r="AC42" s="122">
        <f t="shared" si="10"/>
        <v>0</v>
      </c>
      <c r="AD42" s="101" t="s">
        <v>30</v>
      </c>
      <c r="AE42" s="100">
        <v>5200</v>
      </c>
      <c r="AF42" s="114">
        <v>990</v>
      </c>
      <c r="AG42" s="122">
        <v>5148000</v>
      </c>
      <c r="AH42" s="122">
        <v>514800</v>
      </c>
      <c r="AI42" s="115">
        <v>5662800</v>
      </c>
    </row>
    <row r="43" spans="1:35" ht="76.5" x14ac:dyDescent="0.25">
      <c r="A43" s="65">
        <v>228</v>
      </c>
      <c r="B43" s="101" t="s">
        <v>707</v>
      </c>
      <c r="C43" s="100" t="s">
        <v>790</v>
      </c>
      <c r="D43" s="101" t="s">
        <v>709</v>
      </c>
      <c r="E43" s="116" t="s">
        <v>785</v>
      </c>
      <c r="F43" s="116" t="s">
        <v>776</v>
      </c>
      <c r="G43" s="116"/>
      <c r="H43" s="108">
        <v>500</v>
      </c>
      <c r="I43" s="122">
        <f t="shared" si="0"/>
        <v>495000</v>
      </c>
      <c r="J43" s="55">
        <v>80</v>
      </c>
      <c r="K43" s="140">
        <f t="shared" si="1"/>
        <v>79200</v>
      </c>
      <c r="L43" s="100">
        <v>400</v>
      </c>
      <c r="M43" s="122">
        <f t="shared" si="2"/>
        <v>396000</v>
      </c>
      <c r="N43" s="55">
        <v>900</v>
      </c>
      <c r="O43" s="140">
        <f t="shared" si="3"/>
        <v>891000</v>
      </c>
      <c r="P43" s="100">
        <v>1500</v>
      </c>
      <c r="Q43" s="122">
        <f t="shared" si="4"/>
        <v>1485000</v>
      </c>
      <c r="R43" s="100">
        <v>240</v>
      </c>
      <c r="S43" s="122">
        <f t="shared" si="5"/>
        <v>237600</v>
      </c>
      <c r="T43" s="100">
        <v>500</v>
      </c>
      <c r="U43" s="122">
        <f t="shared" si="6"/>
        <v>495000</v>
      </c>
      <c r="V43" s="100">
        <v>420</v>
      </c>
      <c r="W43" s="122">
        <f t="shared" si="7"/>
        <v>415800</v>
      </c>
      <c r="X43" s="100">
        <v>250</v>
      </c>
      <c r="Y43" s="122">
        <f t="shared" si="8"/>
        <v>247500</v>
      </c>
      <c r="Z43" s="100">
        <v>0</v>
      </c>
      <c r="AA43" s="122">
        <f t="shared" si="9"/>
        <v>0</v>
      </c>
      <c r="AB43" s="100">
        <v>0</v>
      </c>
      <c r="AC43" s="122">
        <f t="shared" si="10"/>
        <v>0</v>
      </c>
      <c r="AD43" s="101" t="s">
        <v>30</v>
      </c>
      <c r="AE43" s="100">
        <v>4790</v>
      </c>
      <c r="AF43" s="114">
        <v>990</v>
      </c>
      <c r="AG43" s="122">
        <v>4742100</v>
      </c>
      <c r="AH43" s="122">
        <v>474210</v>
      </c>
      <c r="AI43" s="115">
        <v>5216310</v>
      </c>
    </row>
    <row r="44" spans="1:35" ht="76.5" x14ac:dyDescent="0.25">
      <c r="A44" s="102">
        <v>229</v>
      </c>
      <c r="B44" s="101" t="s">
        <v>707</v>
      </c>
      <c r="C44" s="100" t="s">
        <v>791</v>
      </c>
      <c r="D44" s="101" t="s">
        <v>709</v>
      </c>
      <c r="E44" s="116" t="s">
        <v>792</v>
      </c>
      <c r="F44" s="116" t="s">
        <v>764</v>
      </c>
      <c r="G44" s="116"/>
      <c r="H44" s="108">
        <v>500</v>
      </c>
      <c r="I44" s="122">
        <f t="shared" si="0"/>
        <v>495000</v>
      </c>
      <c r="J44" s="55">
        <v>60</v>
      </c>
      <c r="K44" s="140">
        <f t="shared" si="1"/>
        <v>59400</v>
      </c>
      <c r="L44" s="100">
        <v>500</v>
      </c>
      <c r="M44" s="122">
        <f t="shared" si="2"/>
        <v>495000</v>
      </c>
      <c r="N44" s="55">
        <v>600</v>
      </c>
      <c r="O44" s="140">
        <f t="shared" si="3"/>
        <v>594000</v>
      </c>
      <c r="P44" s="100">
        <v>1500</v>
      </c>
      <c r="Q44" s="122">
        <f t="shared" si="4"/>
        <v>1485000</v>
      </c>
      <c r="R44" s="100">
        <v>200</v>
      </c>
      <c r="S44" s="122">
        <f t="shared" si="5"/>
        <v>198000</v>
      </c>
      <c r="T44" s="100">
        <v>500</v>
      </c>
      <c r="U44" s="122">
        <f t="shared" si="6"/>
        <v>495000</v>
      </c>
      <c r="V44" s="100">
        <v>280</v>
      </c>
      <c r="W44" s="122">
        <f t="shared" si="7"/>
        <v>277200</v>
      </c>
      <c r="X44" s="100">
        <v>250</v>
      </c>
      <c r="Y44" s="122">
        <f t="shared" si="8"/>
        <v>247500</v>
      </c>
      <c r="Z44" s="100">
        <v>0</v>
      </c>
      <c r="AA44" s="122">
        <f t="shared" si="9"/>
        <v>0</v>
      </c>
      <c r="AB44" s="100">
        <v>0</v>
      </c>
      <c r="AC44" s="122">
        <f t="shared" si="10"/>
        <v>0</v>
      </c>
      <c r="AD44" s="101" t="s">
        <v>30</v>
      </c>
      <c r="AE44" s="100">
        <v>4390</v>
      </c>
      <c r="AF44" s="114">
        <v>990</v>
      </c>
      <c r="AG44" s="122">
        <v>4346100</v>
      </c>
      <c r="AH44" s="122">
        <v>434610</v>
      </c>
      <c r="AI44" s="115">
        <v>4780710</v>
      </c>
    </row>
    <row r="45" spans="1:35" ht="76.5" x14ac:dyDescent="0.25">
      <c r="A45" s="65">
        <v>230</v>
      </c>
      <c r="B45" s="101" t="s">
        <v>707</v>
      </c>
      <c r="C45" s="100" t="s">
        <v>793</v>
      </c>
      <c r="D45" s="101" t="s">
        <v>709</v>
      </c>
      <c r="E45" s="116" t="s">
        <v>794</v>
      </c>
      <c r="F45" s="116" t="s">
        <v>795</v>
      </c>
      <c r="G45" s="116"/>
      <c r="H45" s="108">
        <v>300</v>
      </c>
      <c r="I45" s="122">
        <f t="shared" si="0"/>
        <v>300000</v>
      </c>
      <c r="J45" s="55">
        <v>120</v>
      </c>
      <c r="K45" s="140">
        <f t="shared" si="1"/>
        <v>120000</v>
      </c>
      <c r="L45" s="100">
        <v>300</v>
      </c>
      <c r="M45" s="122">
        <f t="shared" si="2"/>
        <v>300000</v>
      </c>
      <c r="N45" s="55">
        <v>900</v>
      </c>
      <c r="O45" s="140">
        <f t="shared" si="3"/>
        <v>900000</v>
      </c>
      <c r="P45" s="100">
        <v>1500</v>
      </c>
      <c r="Q45" s="122">
        <f t="shared" si="4"/>
        <v>1500000</v>
      </c>
      <c r="R45" s="100">
        <v>140</v>
      </c>
      <c r="S45" s="122">
        <f t="shared" si="5"/>
        <v>140000</v>
      </c>
      <c r="T45" s="100">
        <v>200</v>
      </c>
      <c r="U45" s="122">
        <f t="shared" si="6"/>
        <v>200000</v>
      </c>
      <c r="V45" s="100">
        <v>200</v>
      </c>
      <c r="W45" s="122">
        <f t="shared" si="7"/>
        <v>200000</v>
      </c>
      <c r="X45" s="100">
        <v>200</v>
      </c>
      <c r="Y45" s="122">
        <f t="shared" si="8"/>
        <v>200000</v>
      </c>
      <c r="Z45" s="100">
        <v>0</v>
      </c>
      <c r="AA45" s="122">
        <f t="shared" si="9"/>
        <v>0</v>
      </c>
      <c r="AB45" s="100">
        <v>0</v>
      </c>
      <c r="AC45" s="122">
        <f t="shared" si="10"/>
        <v>0</v>
      </c>
      <c r="AD45" s="101" t="s">
        <v>30</v>
      </c>
      <c r="AE45" s="100">
        <v>3860</v>
      </c>
      <c r="AF45" s="114">
        <v>1000</v>
      </c>
      <c r="AG45" s="122">
        <v>3860000</v>
      </c>
      <c r="AH45" s="122">
        <v>386000</v>
      </c>
      <c r="AI45" s="115">
        <v>4246000</v>
      </c>
    </row>
    <row r="46" spans="1:35" ht="51" x14ac:dyDescent="0.25">
      <c r="A46" s="102">
        <v>231</v>
      </c>
      <c r="B46" s="101" t="s">
        <v>707</v>
      </c>
      <c r="C46" s="100" t="s">
        <v>796</v>
      </c>
      <c r="D46" s="101" t="s">
        <v>709</v>
      </c>
      <c r="E46" s="116" t="s">
        <v>797</v>
      </c>
      <c r="F46" s="116" t="s">
        <v>798</v>
      </c>
      <c r="G46" s="116"/>
      <c r="H46" s="108">
        <v>300</v>
      </c>
      <c r="I46" s="122">
        <f t="shared" si="0"/>
        <v>240000</v>
      </c>
      <c r="J46" s="55">
        <v>120</v>
      </c>
      <c r="K46" s="140">
        <f t="shared" si="1"/>
        <v>96000</v>
      </c>
      <c r="L46" s="100">
        <v>500</v>
      </c>
      <c r="M46" s="122">
        <f t="shared" si="2"/>
        <v>400000</v>
      </c>
      <c r="N46" s="55">
        <v>900</v>
      </c>
      <c r="O46" s="140">
        <f t="shared" si="3"/>
        <v>720000</v>
      </c>
      <c r="P46" s="100">
        <v>1500</v>
      </c>
      <c r="Q46" s="122">
        <f t="shared" si="4"/>
        <v>1200000</v>
      </c>
      <c r="R46" s="100">
        <v>150</v>
      </c>
      <c r="S46" s="122">
        <f t="shared" si="5"/>
        <v>120000</v>
      </c>
      <c r="T46" s="100">
        <v>200</v>
      </c>
      <c r="U46" s="122">
        <f t="shared" si="6"/>
        <v>160000</v>
      </c>
      <c r="V46" s="100">
        <v>200</v>
      </c>
      <c r="W46" s="122">
        <f t="shared" si="7"/>
        <v>160000</v>
      </c>
      <c r="X46" s="100">
        <v>200</v>
      </c>
      <c r="Y46" s="122">
        <f t="shared" si="8"/>
        <v>160000</v>
      </c>
      <c r="Z46" s="100">
        <v>0</v>
      </c>
      <c r="AA46" s="122">
        <f t="shared" si="9"/>
        <v>0</v>
      </c>
      <c r="AB46" s="100">
        <v>0</v>
      </c>
      <c r="AC46" s="122">
        <f t="shared" si="10"/>
        <v>0</v>
      </c>
      <c r="AD46" s="101" t="s">
        <v>30</v>
      </c>
      <c r="AE46" s="100">
        <v>4070</v>
      </c>
      <c r="AF46" s="114">
        <v>800</v>
      </c>
      <c r="AG46" s="122">
        <v>3256000</v>
      </c>
      <c r="AH46" s="122">
        <v>325600</v>
      </c>
      <c r="AI46" s="115">
        <v>3581600</v>
      </c>
    </row>
    <row r="47" spans="1:35" ht="51" x14ac:dyDescent="0.25">
      <c r="A47" s="65">
        <v>232</v>
      </c>
      <c r="B47" s="101" t="s">
        <v>707</v>
      </c>
      <c r="C47" s="100" t="s">
        <v>799</v>
      </c>
      <c r="D47" s="101" t="s">
        <v>709</v>
      </c>
      <c r="E47" s="116" t="s">
        <v>800</v>
      </c>
      <c r="F47" s="116" t="s">
        <v>801</v>
      </c>
      <c r="G47" s="116"/>
      <c r="H47" s="108">
        <v>500</v>
      </c>
      <c r="I47" s="122">
        <f t="shared" si="0"/>
        <v>420000</v>
      </c>
      <c r="J47" s="55">
        <v>120</v>
      </c>
      <c r="K47" s="140">
        <f t="shared" si="1"/>
        <v>100800</v>
      </c>
      <c r="L47" s="100">
        <v>100</v>
      </c>
      <c r="M47" s="122">
        <f t="shared" si="2"/>
        <v>84000</v>
      </c>
      <c r="N47" s="55">
        <v>150</v>
      </c>
      <c r="O47" s="140">
        <f t="shared" si="3"/>
        <v>126000</v>
      </c>
      <c r="P47" s="100">
        <v>1500</v>
      </c>
      <c r="Q47" s="122">
        <f t="shared" si="4"/>
        <v>1260000</v>
      </c>
      <c r="R47" s="100">
        <v>200</v>
      </c>
      <c r="S47" s="122">
        <f t="shared" si="5"/>
        <v>168000</v>
      </c>
      <c r="T47" s="100">
        <v>500</v>
      </c>
      <c r="U47" s="122">
        <f t="shared" si="6"/>
        <v>420000</v>
      </c>
      <c r="V47" s="100">
        <v>280</v>
      </c>
      <c r="W47" s="122">
        <f t="shared" si="7"/>
        <v>235200</v>
      </c>
      <c r="X47" s="100">
        <v>300</v>
      </c>
      <c r="Y47" s="122">
        <f t="shared" si="8"/>
        <v>252000</v>
      </c>
      <c r="Z47" s="100">
        <v>0</v>
      </c>
      <c r="AA47" s="122">
        <f t="shared" si="9"/>
        <v>0</v>
      </c>
      <c r="AB47" s="100">
        <v>0</v>
      </c>
      <c r="AC47" s="122">
        <f t="shared" si="10"/>
        <v>0</v>
      </c>
      <c r="AD47" s="101" t="s">
        <v>30</v>
      </c>
      <c r="AE47" s="100">
        <v>3650</v>
      </c>
      <c r="AF47" s="114">
        <v>840</v>
      </c>
      <c r="AG47" s="122">
        <v>3066000</v>
      </c>
      <c r="AH47" s="122">
        <v>306600</v>
      </c>
      <c r="AI47" s="115">
        <v>3372600</v>
      </c>
    </row>
    <row r="48" spans="1:35" ht="51" x14ac:dyDescent="0.25">
      <c r="A48" s="102">
        <v>233</v>
      </c>
      <c r="B48" s="101" t="s">
        <v>707</v>
      </c>
      <c r="C48" s="100" t="s">
        <v>802</v>
      </c>
      <c r="D48" s="101" t="s">
        <v>709</v>
      </c>
      <c r="E48" s="116" t="s">
        <v>800</v>
      </c>
      <c r="F48" s="116" t="s">
        <v>803</v>
      </c>
      <c r="G48" s="116"/>
      <c r="H48" s="108">
        <v>500</v>
      </c>
      <c r="I48" s="122">
        <f t="shared" si="0"/>
        <v>420000</v>
      </c>
      <c r="J48" s="55">
        <v>80</v>
      </c>
      <c r="K48" s="140">
        <f t="shared" si="1"/>
        <v>67200</v>
      </c>
      <c r="L48" s="100">
        <v>100</v>
      </c>
      <c r="M48" s="122">
        <f t="shared" si="2"/>
        <v>84000</v>
      </c>
      <c r="N48" s="55">
        <v>150</v>
      </c>
      <c r="O48" s="140">
        <f t="shared" si="3"/>
        <v>126000</v>
      </c>
      <c r="P48" s="100">
        <v>1500</v>
      </c>
      <c r="Q48" s="122">
        <f t="shared" si="4"/>
        <v>1260000</v>
      </c>
      <c r="R48" s="100">
        <v>200</v>
      </c>
      <c r="S48" s="122">
        <f t="shared" si="5"/>
        <v>168000</v>
      </c>
      <c r="T48" s="100">
        <v>500</v>
      </c>
      <c r="U48" s="122">
        <f t="shared" si="6"/>
        <v>420000</v>
      </c>
      <c r="V48" s="100">
        <v>280</v>
      </c>
      <c r="W48" s="122">
        <f t="shared" si="7"/>
        <v>235200</v>
      </c>
      <c r="X48" s="100">
        <v>500</v>
      </c>
      <c r="Y48" s="122">
        <f t="shared" si="8"/>
        <v>420000</v>
      </c>
      <c r="Z48" s="100">
        <v>0</v>
      </c>
      <c r="AA48" s="122">
        <f t="shared" si="9"/>
        <v>0</v>
      </c>
      <c r="AB48" s="100">
        <v>0</v>
      </c>
      <c r="AC48" s="122">
        <f t="shared" si="10"/>
        <v>0</v>
      </c>
      <c r="AD48" s="101" t="s">
        <v>30</v>
      </c>
      <c r="AE48" s="100">
        <v>3810</v>
      </c>
      <c r="AF48" s="114">
        <v>840</v>
      </c>
      <c r="AG48" s="122">
        <v>3200400</v>
      </c>
      <c r="AH48" s="122">
        <v>320040</v>
      </c>
      <c r="AI48" s="115">
        <v>3520440</v>
      </c>
    </row>
    <row r="49" spans="1:35" ht="51" x14ac:dyDescent="0.25">
      <c r="A49" s="65">
        <v>234</v>
      </c>
      <c r="B49" s="101" t="s">
        <v>707</v>
      </c>
      <c r="C49" s="100" t="s">
        <v>804</v>
      </c>
      <c r="D49" s="101" t="s">
        <v>709</v>
      </c>
      <c r="E49" s="116" t="s">
        <v>800</v>
      </c>
      <c r="F49" s="116" t="s">
        <v>805</v>
      </c>
      <c r="G49" s="116"/>
      <c r="H49" s="108">
        <v>500</v>
      </c>
      <c r="I49" s="122">
        <f t="shared" si="0"/>
        <v>420000</v>
      </c>
      <c r="J49" s="55">
        <v>80</v>
      </c>
      <c r="K49" s="140">
        <f t="shared" si="1"/>
        <v>67200</v>
      </c>
      <c r="L49" s="100">
        <v>100</v>
      </c>
      <c r="M49" s="122">
        <f t="shared" si="2"/>
        <v>84000</v>
      </c>
      <c r="N49" s="55">
        <v>150</v>
      </c>
      <c r="O49" s="140">
        <f t="shared" si="3"/>
        <v>126000</v>
      </c>
      <c r="P49" s="100">
        <v>1500</v>
      </c>
      <c r="Q49" s="122">
        <f t="shared" si="4"/>
        <v>1260000</v>
      </c>
      <c r="R49" s="100">
        <v>200</v>
      </c>
      <c r="S49" s="122">
        <f t="shared" si="5"/>
        <v>168000</v>
      </c>
      <c r="T49" s="100">
        <v>500</v>
      </c>
      <c r="U49" s="122">
        <f t="shared" si="6"/>
        <v>420000</v>
      </c>
      <c r="V49" s="100">
        <v>280</v>
      </c>
      <c r="W49" s="122">
        <f t="shared" si="7"/>
        <v>235200</v>
      </c>
      <c r="X49" s="100">
        <v>300</v>
      </c>
      <c r="Y49" s="122">
        <f t="shared" si="8"/>
        <v>252000</v>
      </c>
      <c r="Z49" s="100">
        <v>0</v>
      </c>
      <c r="AA49" s="122">
        <f t="shared" si="9"/>
        <v>0</v>
      </c>
      <c r="AB49" s="100">
        <v>0</v>
      </c>
      <c r="AC49" s="122">
        <f t="shared" si="10"/>
        <v>0</v>
      </c>
      <c r="AD49" s="101" t="s">
        <v>30</v>
      </c>
      <c r="AE49" s="100">
        <v>3610</v>
      </c>
      <c r="AF49" s="114">
        <v>840</v>
      </c>
      <c r="AG49" s="122">
        <v>3032400</v>
      </c>
      <c r="AH49" s="122">
        <v>303240</v>
      </c>
      <c r="AI49" s="115">
        <v>3335640</v>
      </c>
    </row>
    <row r="50" spans="1:35" ht="51" x14ac:dyDescent="0.25">
      <c r="A50" s="102">
        <v>235</v>
      </c>
      <c r="B50" s="101" t="s">
        <v>707</v>
      </c>
      <c r="C50" s="100" t="s">
        <v>806</v>
      </c>
      <c r="D50" s="101" t="s">
        <v>709</v>
      </c>
      <c r="E50" s="116" t="s">
        <v>807</v>
      </c>
      <c r="F50" s="116" t="s">
        <v>801</v>
      </c>
      <c r="G50" s="116"/>
      <c r="H50" s="108">
        <v>500</v>
      </c>
      <c r="I50" s="122">
        <f t="shared" si="0"/>
        <v>800000</v>
      </c>
      <c r="J50" s="55">
        <v>100</v>
      </c>
      <c r="K50" s="140">
        <f t="shared" si="1"/>
        <v>160000</v>
      </c>
      <c r="L50" s="100">
        <v>400</v>
      </c>
      <c r="M50" s="122">
        <f t="shared" si="2"/>
        <v>640000</v>
      </c>
      <c r="N50" s="55">
        <v>900</v>
      </c>
      <c r="O50" s="140">
        <f t="shared" si="3"/>
        <v>1440000</v>
      </c>
      <c r="P50" s="100">
        <v>1500</v>
      </c>
      <c r="Q50" s="122">
        <f t="shared" si="4"/>
        <v>2400000</v>
      </c>
      <c r="R50" s="100">
        <v>400</v>
      </c>
      <c r="S50" s="122">
        <f t="shared" si="5"/>
        <v>640000</v>
      </c>
      <c r="T50" s="100">
        <v>500</v>
      </c>
      <c r="U50" s="122">
        <f t="shared" si="6"/>
        <v>800000</v>
      </c>
      <c r="V50" s="100">
        <v>480</v>
      </c>
      <c r="W50" s="122">
        <f t="shared" si="7"/>
        <v>768000</v>
      </c>
      <c r="X50" s="100">
        <v>300</v>
      </c>
      <c r="Y50" s="122">
        <f t="shared" si="8"/>
        <v>480000</v>
      </c>
      <c r="Z50" s="100">
        <v>0</v>
      </c>
      <c r="AA50" s="122">
        <f t="shared" si="9"/>
        <v>0</v>
      </c>
      <c r="AB50" s="100">
        <v>0</v>
      </c>
      <c r="AC50" s="122">
        <f t="shared" si="10"/>
        <v>0</v>
      </c>
      <c r="AD50" s="101" t="s">
        <v>30</v>
      </c>
      <c r="AE50" s="100">
        <v>5080</v>
      </c>
      <c r="AF50" s="114">
        <v>1600</v>
      </c>
      <c r="AG50" s="122">
        <v>8128000</v>
      </c>
      <c r="AH50" s="122">
        <v>812800</v>
      </c>
      <c r="AI50" s="115">
        <v>8940800</v>
      </c>
    </row>
    <row r="51" spans="1:35" ht="51" x14ac:dyDescent="0.25">
      <c r="A51" s="65">
        <v>236</v>
      </c>
      <c r="B51" s="101" t="s">
        <v>707</v>
      </c>
      <c r="C51" s="100" t="s">
        <v>808</v>
      </c>
      <c r="D51" s="101" t="s">
        <v>709</v>
      </c>
      <c r="E51" s="116" t="s">
        <v>807</v>
      </c>
      <c r="F51" s="116" t="s">
        <v>803</v>
      </c>
      <c r="G51" s="116"/>
      <c r="H51" s="108">
        <v>500</v>
      </c>
      <c r="I51" s="122">
        <f t="shared" si="0"/>
        <v>800000</v>
      </c>
      <c r="J51" s="55">
        <v>220</v>
      </c>
      <c r="K51" s="140">
        <f t="shared" si="1"/>
        <v>352000</v>
      </c>
      <c r="L51" s="100">
        <v>400</v>
      </c>
      <c r="M51" s="122">
        <f t="shared" si="2"/>
        <v>640000</v>
      </c>
      <c r="N51" s="55">
        <v>900</v>
      </c>
      <c r="O51" s="140">
        <f t="shared" si="3"/>
        <v>1440000</v>
      </c>
      <c r="P51" s="100">
        <v>1500</v>
      </c>
      <c r="Q51" s="122">
        <f t="shared" si="4"/>
        <v>2400000</v>
      </c>
      <c r="R51" s="100">
        <v>340</v>
      </c>
      <c r="S51" s="122">
        <f t="shared" si="5"/>
        <v>544000</v>
      </c>
      <c r="T51" s="100">
        <v>500</v>
      </c>
      <c r="U51" s="122">
        <f t="shared" si="6"/>
        <v>800000</v>
      </c>
      <c r="V51" s="100">
        <v>480</v>
      </c>
      <c r="W51" s="122">
        <f t="shared" si="7"/>
        <v>768000</v>
      </c>
      <c r="X51" s="100">
        <v>350</v>
      </c>
      <c r="Y51" s="122">
        <f t="shared" si="8"/>
        <v>560000</v>
      </c>
      <c r="Z51" s="100">
        <v>0</v>
      </c>
      <c r="AA51" s="122">
        <f t="shared" si="9"/>
        <v>0</v>
      </c>
      <c r="AB51" s="100">
        <v>0</v>
      </c>
      <c r="AC51" s="122">
        <f t="shared" si="10"/>
        <v>0</v>
      </c>
      <c r="AD51" s="101" t="s">
        <v>30</v>
      </c>
      <c r="AE51" s="100">
        <v>5190</v>
      </c>
      <c r="AF51" s="114">
        <v>1600</v>
      </c>
      <c r="AG51" s="122">
        <v>8304000</v>
      </c>
      <c r="AH51" s="122">
        <v>830400</v>
      </c>
      <c r="AI51" s="115">
        <v>9134400</v>
      </c>
    </row>
    <row r="52" spans="1:35" ht="51" x14ac:dyDescent="0.25">
      <c r="A52" s="102">
        <v>237</v>
      </c>
      <c r="B52" s="101" t="s">
        <v>707</v>
      </c>
      <c r="C52" s="100" t="s">
        <v>809</v>
      </c>
      <c r="D52" s="101" t="s">
        <v>709</v>
      </c>
      <c r="E52" s="116" t="s">
        <v>807</v>
      </c>
      <c r="F52" s="116" t="s">
        <v>805</v>
      </c>
      <c r="G52" s="116"/>
      <c r="H52" s="108">
        <v>500</v>
      </c>
      <c r="I52" s="122">
        <f t="shared" si="0"/>
        <v>437500</v>
      </c>
      <c r="J52" s="55">
        <v>340</v>
      </c>
      <c r="K52" s="140">
        <f t="shared" si="1"/>
        <v>297500</v>
      </c>
      <c r="L52" s="100">
        <v>400</v>
      </c>
      <c r="M52" s="122">
        <f t="shared" si="2"/>
        <v>350000</v>
      </c>
      <c r="N52" s="55">
        <v>900</v>
      </c>
      <c r="O52" s="140">
        <f t="shared" si="3"/>
        <v>787500</v>
      </c>
      <c r="P52" s="100">
        <v>1500</v>
      </c>
      <c r="Q52" s="122">
        <f t="shared" si="4"/>
        <v>1312500</v>
      </c>
      <c r="R52" s="100">
        <v>340</v>
      </c>
      <c r="S52" s="122">
        <f t="shared" si="5"/>
        <v>297500</v>
      </c>
      <c r="T52" s="100">
        <v>500</v>
      </c>
      <c r="U52" s="122">
        <f t="shared" si="6"/>
        <v>437500</v>
      </c>
      <c r="V52" s="100">
        <v>480</v>
      </c>
      <c r="W52" s="122">
        <f t="shared" si="7"/>
        <v>420000</v>
      </c>
      <c r="X52" s="100">
        <v>300</v>
      </c>
      <c r="Y52" s="122">
        <f t="shared" si="8"/>
        <v>262500</v>
      </c>
      <c r="Z52" s="100">
        <v>0</v>
      </c>
      <c r="AA52" s="122">
        <f t="shared" si="9"/>
        <v>0</v>
      </c>
      <c r="AB52" s="100">
        <v>0</v>
      </c>
      <c r="AC52" s="122">
        <f t="shared" si="10"/>
        <v>0</v>
      </c>
      <c r="AD52" s="101" t="s">
        <v>30</v>
      </c>
      <c r="AE52" s="100">
        <v>5260</v>
      </c>
      <c r="AF52" s="114">
        <v>875</v>
      </c>
      <c r="AG52" s="122">
        <v>4602500</v>
      </c>
      <c r="AH52" s="122">
        <v>460250</v>
      </c>
      <c r="AI52" s="115">
        <v>5062750</v>
      </c>
    </row>
    <row r="53" spans="1:35" ht="51" x14ac:dyDescent="0.25">
      <c r="A53" s="65">
        <v>238</v>
      </c>
      <c r="B53" s="101" t="s">
        <v>707</v>
      </c>
      <c r="C53" s="100" t="s">
        <v>810</v>
      </c>
      <c r="D53" s="101" t="s">
        <v>709</v>
      </c>
      <c r="E53" s="116" t="s">
        <v>807</v>
      </c>
      <c r="F53" s="116" t="s">
        <v>811</v>
      </c>
      <c r="G53" s="116"/>
      <c r="H53" s="108">
        <v>500</v>
      </c>
      <c r="I53" s="122">
        <f t="shared" si="0"/>
        <v>437500</v>
      </c>
      <c r="J53" s="55">
        <v>40</v>
      </c>
      <c r="K53" s="140">
        <f t="shared" si="1"/>
        <v>35000</v>
      </c>
      <c r="L53" s="100">
        <v>200</v>
      </c>
      <c r="M53" s="122">
        <f t="shared" si="2"/>
        <v>175000</v>
      </c>
      <c r="N53" s="55">
        <v>150</v>
      </c>
      <c r="O53" s="140">
        <f t="shared" si="3"/>
        <v>131250</v>
      </c>
      <c r="P53" s="100">
        <v>1500</v>
      </c>
      <c r="Q53" s="122">
        <f t="shared" si="4"/>
        <v>1312500</v>
      </c>
      <c r="R53" s="100">
        <v>120</v>
      </c>
      <c r="S53" s="122">
        <f t="shared" si="5"/>
        <v>105000</v>
      </c>
      <c r="T53" s="100">
        <v>500</v>
      </c>
      <c r="U53" s="122">
        <f t="shared" si="6"/>
        <v>437500</v>
      </c>
      <c r="V53" s="100">
        <v>40</v>
      </c>
      <c r="W53" s="122">
        <f t="shared" si="7"/>
        <v>35000</v>
      </c>
      <c r="X53" s="100">
        <v>80</v>
      </c>
      <c r="Y53" s="122">
        <f t="shared" si="8"/>
        <v>70000</v>
      </c>
      <c r="Z53" s="100">
        <v>0</v>
      </c>
      <c r="AA53" s="122">
        <f t="shared" si="9"/>
        <v>0</v>
      </c>
      <c r="AB53" s="100">
        <v>0</v>
      </c>
      <c r="AC53" s="122">
        <f t="shared" si="10"/>
        <v>0</v>
      </c>
      <c r="AD53" s="101" t="s">
        <v>30</v>
      </c>
      <c r="AE53" s="100">
        <v>3130</v>
      </c>
      <c r="AF53" s="114">
        <v>875</v>
      </c>
      <c r="AG53" s="122">
        <v>2738750</v>
      </c>
      <c r="AH53" s="122">
        <v>273875</v>
      </c>
      <c r="AI53" s="115">
        <v>3012625</v>
      </c>
    </row>
    <row r="54" spans="1:35" ht="51" x14ac:dyDescent="0.25">
      <c r="A54" s="102">
        <v>239</v>
      </c>
      <c r="B54" s="101" t="s">
        <v>707</v>
      </c>
      <c r="C54" s="100" t="s">
        <v>812</v>
      </c>
      <c r="D54" s="101" t="s">
        <v>709</v>
      </c>
      <c r="E54" s="116" t="s">
        <v>813</v>
      </c>
      <c r="F54" s="116" t="s">
        <v>814</v>
      </c>
      <c r="G54" s="116"/>
      <c r="H54" s="108">
        <v>200</v>
      </c>
      <c r="I54" s="122">
        <f t="shared" si="0"/>
        <v>50000</v>
      </c>
      <c r="J54" s="55">
        <v>60</v>
      </c>
      <c r="K54" s="140">
        <f t="shared" si="1"/>
        <v>15000</v>
      </c>
      <c r="L54" s="100">
        <v>1000</v>
      </c>
      <c r="M54" s="122">
        <f t="shared" si="2"/>
        <v>250000</v>
      </c>
      <c r="N54" s="55">
        <v>600</v>
      </c>
      <c r="O54" s="140">
        <f t="shared" si="3"/>
        <v>150000</v>
      </c>
      <c r="P54" s="100">
        <v>1500</v>
      </c>
      <c r="Q54" s="122">
        <f t="shared" si="4"/>
        <v>375000</v>
      </c>
      <c r="R54" s="100">
        <v>350</v>
      </c>
      <c r="S54" s="122">
        <f t="shared" si="5"/>
        <v>87500</v>
      </c>
      <c r="T54" s="100">
        <v>200</v>
      </c>
      <c r="U54" s="122">
        <f t="shared" si="6"/>
        <v>50000</v>
      </c>
      <c r="V54" s="100">
        <v>400</v>
      </c>
      <c r="W54" s="122">
        <f t="shared" si="7"/>
        <v>100000</v>
      </c>
      <c r="X54" s="100">
        <v>700</v>
      </c>
      <c r="Y54" s="122">
        <f t="shared" si="8"/>
        <v>175000</v>
      </c>
      <c r="Z54" s="100">
        <v>0</v>
      </c>
      <c r="AA54" s="122">
        <f t="shared" si="9"/>
        <v>0</v>
      </c>
      <c r="AB54" s="100">
        <v>0</v>
      </c>
      <c r="AC54" s="122">
        <f t="shared" si="10"/>
        <v>0</v>
      </c>
      <c r="AD54" s="101" t="s">
        <v>30</v>
      </c>
      <c r="AE54" s="100">
        <v>5010</v>
      </c>
      <c r="AF54" s="114">
        <v>250</v>
      </c>
      <c r="AG54" s="122">
        <v>1252500</v>
      </c>
      <c r="AH54" s="122">
        <v>125250</v>
      </c>
      <c r="AI54" s="115">
        <v>1377750</v>
      </c>
    </row>
    <row r="55" spans="1:35" ht="51" x14ac:dyDescent="0.25">
      <c r="A55" s="65">
        <v>240</v>
      </c>
      <c r="B55" s="101" t="s">
        <v>707</v>
      </c>
      <c r="C55" s="100" t="s">
        <v>815</v>
      </c>
      <c r="D55" s="101" t="s">
        <v>709</v>
      </c>
      <c r="E55" s="116" t="s">
        <v>816</v>
      </c>
      <c r="F55" s="116" t="s">
        <v>817</v>
      </c>
      <c r="G55" s="116"/>
      <c r="H55" s="108">
        <v>200</v>
      </c>
      <c r="I55" s="122">
        <f t="shared" si="0"/>
        <v>600000</v>
      </c>
      <c r="J55" s="55">
        <v>0</v>
      </c>
      <c r="K55" s="140">
        <f t="shared" si="1"/>
        <v>0</v>
      </c>
      <c r="L55" s="100">
        <v>100</v>
      </c>
      <c r="M55" s="122">
        <f t="shared" si="2"/>
        <v>300000</v>
      </c>
      <c r="N55" s="55">
        <v>150</v>
      </c>
      <c r="O55" s="140">
        <f t="shared" si="3"/>
        <v>450000</v>
      </c>
      <c r="P55" s="100">
        <v>1500</v>
      </c>
      <c r="Q55" s="122">
        <f t="shared" si="4"/>
        <v>4500000</v>
      </c>
      <c r="R55" s="100">
        <v>10</v>
      </c>
      <c r="S55" s="122">
        <f t="shared" si="5"/>
        <v>30000</v>
      </c>
      <c r="T55" s="100">
        <v>200</v>
      </c>
      <c r="U55" s="122">
        <f t="shared" si="6"/>
        <v>600000</v>
      </c>
      <c r="V55" s="100">
        <v>80</v>
      </c>
      <c r="W55" s="122">
        <f t="shared" si="7"/>
        <v>240000</v>
      </c>
      <c r="X55" s="100">
        <v>250</v>
      </c>
      <c r="Y55" s="122">
        <f t="shared" si="8"/>
        <v>750000</v>
      </c>
      <c r="Z55" s="100">
        <v>0</v>
      </c>
      <c r="AA55" s="122">
        <f t="shared" si="9"/>
        <v>0</v>
      </c>
      <c r="AB55" s="100">
        <v>0</v>
      </c>
      <c r="AC55" s="122">
        <f t="shared" si="10"/>
        <v>0</v>
      </c>
      <c r="AD55" s="101" t="s">
        <v>30</v>
      </c>
      <c r="AE55" s="100">
        <v>2490</v>
      </c>
      <c r="AF55" s="114">
        <v>3000</v>
      </c>
      <c r="AG55" s="122">
        <v>7470000</v>
      </c>
      <c r="AH55" s="122">
        <v>747000</v>
      </c>
      <c r="AI55" s="115">
        <v>8217000</v>
      </c>
    </row>
    <row r="56" spans="1:35" ht="51" x14ac:dyDescent="0.25">
      <c r="A56" s="102">
        <v>241</v>
      </c>
      <c r="B56" s="101" t="s">
        <v>707</v>
      </c>
      <c r="C56" s="100" t="s">
        <v>818</v>
      </c>
      <c r="D56" s="101" t="s">
        <v>709</v>
      </c>
      <c r="E56" s="116" t="s">
        <v>819</v>
      </c>
      <c r="F56" s="116" t="s">
        <v>820</v>
      </c>
      <c r="G56" s="116"/>
      <c r="H56" s="108">
        <v>3000</v>
      </c>
      <c r="I56" s="122">
        <f t="shared" si="0"/>
        <v>285000</v>
      </c>
      <c r="J56" s="55">
        <v>1000</v>
      </c>
      <c r="K56" s="140">
        <f t="shared" si="1"/>
        <v>95000</v>
      </c>
      <c r="L56" s="100">
        <v>100</v>
      </c>
      <c r="M56" s="122">
        <f t="shared" si="2"/>
        <v>9500</v>
      </c>
      <c r="N56" s="55">
        <v>200</v>
      </c>
      <c r="O56" s="140">
        <f t="shared" si="3"/>
        <v>19000</v>
      </c>
      <c r="P56" s="100">
        <v>1500</v>
      </c>
      <c r="Q56" s="122">
        <f t="shared" si="4"/>
        <v>142500</v>
      </c>
      <c r="R56" s="100">
        <v>110</v>
      </c>
      <c r="S56" s="122">
        <f t="shared" si="5"/>
        <v>10450</v>
      </c>
      <c r="T56" s="100">
        <v>1000</v>
      </c>
      <c r="U56" s="122">
        <f t="shared" si="6"/>
        <v>95000</v>
      </c>
      <c r="V56" s="100">
        <v>160</v>
      </c>
      <c r="W56" s="122">
        <f t="shared" si="7"/>
        <v>15200</v>
      </c>
      <c r="X56" s="100">
        <v>150</v>
      </c>
      <c r="Y56" s="122">
        <f t="shared" si="8"/>
        <v>14250</v>
      </c>
      <c r="Z56" s="100">
        <v>0</v>
      </c>
      <c r="AA56" s="122">
        <f t="shared" si="9"/>
        <v>0</v>
      </c>
      <c r="AB56" s="100">
        <v>0</v>
      </c>
      <c r="AC56" s="122">
        <f t="shared" si="10"/>
        <v>0</v>
      </c>
      <c r="AD56" s="101" t="s">
        <v>30</v>
      </c>
      <c r="AE56" s="100">
        <v>7220</v>
      </c>
      <c r="AF56" s="114">
        <v>95</v>
      </c>
      <c r="AG56" s="122">
        <v>685900</v>
      </c>
      <c r="AH56" s="122">
        <v>68590</v>
      </c>
      <c r="AI56" s="115">
        <v>754490</v>
      </c>
    </row>
    <row r="57" spans="1:35" ht="51" x14ac:dyDescent="0.25">
      <c r="A57" s="65">
        <v>242</v>
      </c>
      <c r="B57" s="101" t="s">
        <v>707</v>
      </c>
      <c r="C57" s="100" t="s">
        <v>821</v>
      </c>
      <c r="D57" s="101" t="s">
        <v>709</v>
      </c>
      <c r="E57" s="116" t="s">
        <v>822</v>
      </c>
      <c r="F57" s="116" t="s">
        <v>823</v>
      </c>
      <c r="G57" s="116"/>
      <c r="H57" s="108">
        <v>5000</v>
      </c>
      <c r="I57" s="122">
        <f t="shared" si="0"/>
        <v>500000</v>
      </c>
      <c r="J57" s="55">
        <v>2000</v>
      </c>
      <c r="K57" s="140">
        <f t="shared" si="1"/>
        <v>200000</v>
      </c>
      <c r="L57" s="100">
        <v>5000</v>
      </c>
      <c r="M57" s="122">
        <f t="shared" si="2"/>
        <v>500000</v>
      </c>
      <c r="N57" s="55">
        <v>1000</v>
      </c>
      <c r="O57" s="140">
        <f t="shared" si="3"/>
        <v>100000</v>
      </c>
      <c r="P57" s="100">
        <v>1500</v>
      </c>
      <c r="Q57" s="122">
        <f t="shared" si="4"/>
        <v>150000</v>
      </c>
      <c r="R57" s="100">
        <v>2000</v>
      </c>
      <c r="S57" s="122">
        <f t="shared" si="5"/>
        <v>200000</v>
      </c>
      <c r="T57" s="100">
        <v>1000</v>
      </c>
      <c r="U57" s="122">
        <f t="shared" si="6"/>
        <v>100000</v>
      </c>
      <c r="V57" s="100">
        <v>800</v>
      </c>
      <c r="W57" s="122">
        <f t="shared" si="7"/>
        <v>80000</v>
      </c>
      <c r="X57" s="100">
        <v>1400</v>
      </c>
      <c r="Y57" s="122">
        <f t="shared" si="8"/>
        <v>140000</v>
      </c>
      <c r="Z57" s="100">
        <v>0</v>
      </c>
      <c r="AA57" s="122">
        <f t="shared" si="9"/>
        <v>0</v>
      </c>
      <c r="AB57" s="100">
        <v>0</v>
      </c>
      <c r="AC57" s="122">
        <f t="shared" si="10"/>
        <v>0</v>
      </c>
      <c r="AD57" s="101" t="s">
        <v>30</v>
      </c>
      <c r="AE57" s="100">
        <v>19700</v>
      </c>
      <c r="AF57" s="114">
        <v>100</v>
      </c>
      <c r="AG57" s="122">
        <v>1970000</v>
      </c>
      <c r="AH57" s="122">
        <v>197000</v>
      </c>
      <c r="AI57" s="115">
        <v>2167000</v>
      </c>
    </row>
    <row r="58" spans="1:35" ht="51" x14ac:dyDescent="0.25">
      <c r="A58" s="102">
        <v>243</v>
      </c>
      <c r="B58" s="101" t="s">
        <v>707</v>
      </c>
      <c r="C58" s="100" t="s">
        <v>824</v>
      </c>
      <c r="D58" s="101" t="s">
        <v>709</v>
      </c>
      <c r="E58" s="116" t="s">
        <v>825</v>
      </c>
      <c r="F58" s="116" t="s">
        <v>826</v>
      </c>
      <c r="G58" s="116"/>
      <c r="H58" s="108">
        <v>500</v>
      </c>
      <c r="I58" s="122">
        <f t="shared" si="0"/>
        <v>745000</v>
      </c>
      <c r="J58" s="55">
        <v>80</v>
      </c>
      <c r="K58" s="140">
        <f t="shared" si="1"/>
        <v>119200</v>
      </c>
      <c r="L58" s="100">
        <v>300</v>
      </c>
      <c r="M58" s="122">
        <f t="shared" si="2"/>
        <v>447000</v>
      </c>
      <c r="N58" s="55">
        <v>600</v>
      </c>
      <c r="O58" s="140">
        <f t="shared" si="3"/>
        <v>894000</v>
      </c>
      <c r="P58" s="100">
        <v>1500</v>
      </c>
      <c r="Q58" s="122">
        <f t="shared" si="4"/>
        <v>2235000</v>
      </c>
      <c r="R58" s="100">
        <v>120</v>
      </c>
      <c r="S58" s="122">
        <f t="shared" si="5"/>
        <v>178800</v>
      </c>
      <c r="T58" s="100">
        <v>500</v>
      </c>
      <c r="U58" s="122">
        <f t="shared" si="6"/>
        <v>745000</v>
      </c>
      <c r="V58" s="100">
        <v>600</v>
      </c>
      <c r="W58" s="122">
        <f t="shared" si="7"/>
        <v>894000</v>
      </c>
      <c r="X58" s="100">
        <v>300</v>
      </c>
      <c r="Y58" s="122">
        <f t="shared" si="8"/>
        <v>447000</v>
      </c>
      <c r="Z58" s="100">
        <v>0</v>
      </c>
      <c r="AA58" s="122">
        <f t="shared" si="9"/>
        <v>0</v>
      </c>
      <c r="AB58" s="100">
        <v>0</v>
      </c>
      <c r="AC58" s="122">
        <f t="shared" si="10"/>
        <v>0</v>
      </c>
      <c r="AD58" s="101" t="s">
        <v>30</v>
      </c>
      <c r="AE58" s="100">
        <v>4500</v>
      </c>
      <c r="AF58" s="114">
        <v>1490</v>
      </c>
      <c r="AG58" s="122">
        <v>6705000</v>
      </c>
      <c r="AH58" s="122">
        <v>670500</v>
      </c>
      <c r="AI58" s="115">
        <v>7375500</v>
      </c>
    </row>
    <row r="59" spans="1:35" ht="51" x14ac:dyDescent="0.25">
      <c r="A59" s="65">
        <v>244</v>
      </c>
      <c r="B59" s="101" t="s">
        <v>707</v>
      </c>
      <c r="C59" s="100" t="s">
        <v>827</v>
      </c>
      <c r="D59" s="101" t="s">
        <v>709</v>
      </c>
      <c r="E59" s="116" t="s">
        <v>719</v>
      </c>
      <c r="F59" s="116" t="s">
        <v>828</v>
      </c>
      <c r="G59" s="116"/>
      <c r="H59" s="108">
        <v>500</v>
      </c>
      <c r="I59" s="122">
        <f t="shared" si="0"/>
        <v>2500000</v>
      </c>
      <c r="J59" s="55">
        <v>80</v>
      </c>
      <c r="K59" s="140">
        <f t="shared" si="1"/>
        <v>400000</v>
      </c>
      <c r="L59" s="100">
        <v>500</v>
      </c>
      <c r="M59" s="122">
        <f t="shared" si="2"/>
        <v>2500000</v>
      </c>
      <c r="N59" s="55">
        <v>300</v>
      </c>
      <c r="O59" s="140">
        <f t="shared" si="3"/>
        <v>1500000</v>
      </c>
      <c r="P59" s="100">
        <v>1500</v>
      </c>
      <c r="Q59" s="122">
        <f t="shared" si="4"/>
        <v>7500000</v>
      </c>
      <c r="R59" s="100">
        <v>160</v>
      </c>
      <c r="S59" s="122">
        <f t="shared" si="5"/>
        <v>800000</v>
      </c>
      <c r="T59" s="100">
        <v>500</v>
      </c>
      <c r="U59" s="122">
        <f t="shared" si="6"/>
        <v>2500000</v>
      </c>
      <c r="V59" s="100">
        <v>400</v>
      </c>
      <c r="W59" s="122">
        <f t="shared" si="7"/>
        <v>2000000</v>
      </c>
      <c r="X59" s="100">
        <v>450</v>
      </c>
      <c r="Y59" s="122">
        <f t="shared" si="8"/>
        <v>2250000</v>
      </c>
      <c r="Z59" s="100">
        <v>0</v>
      </c>
      <c r="AA59" s="122">
        <f t="shared" si="9"/>
        <v>0</v>
      </c>
      <c r="AB59" s="100">
        <v>0</v>
      </c>
      <c r="AC59" s="122">
        <f t="shared" si="10"/>
        <v>0</v>
      </c>
      <c r="AD59" s="101" t="s">
        <v>30</v>
      </c>
      <c r="AE59" s="100">
        <v>4390</v>
      </c>
      <c r="AF59" s="114">
        <v>5000</v>
      </c>
      <c r="AG59" s="122">
        <v>21950000</v>
      </c>
      <c r="AH59" s="122">
        <v>2195000</v>
      </c>
      <c r="AI59" s="115">
        <v>24145000</v>
      </c>
    </row>
    <row r="60" spans="1:35" ht="51" x14ac:dyDescent="0.25">
      <c r="A60" s="102">
        <v>245</v>
      </c>
      <c r="B60" s="101" t="s">
        <v>707</v>
      </c>
      <c r="C60" s="100" t="s">
        <v>829</v>
      </c>
      <c r="D60" s="101" t="s">
        <v>709</v>
      </c>
      <c r="E60" s="116" t="s">
        <v>830</v>
      </c>
      <c r="F60" s="116" t="s">
        <v>831</v>
      </c>
      <c r="G60" s="116"/>
      <c r="H60" s="108">
        <v>500</v>
      </c>
      <c r="I60" s="122">
        <f t="shared" si="0"/>
        <v>750000</v>
      </c>
      <c r="J60" s="55">
        <v>80</v>
      </c>
      <c r="K60" s="140">
        <f t="shared" si="1"/>
        <v>120000</v>
      </c>
      <c r="L60" s="100">
        <v>400</v>
      </c>
      <c r="M60" s="122">
        <f t="shared" si="2"/>
        <v>600000</v>
      </c>
      <c r="N60" s="55">
        <v>300</v>
      </c>
      <c r="O60" s="140">
        <f t="shared" si="3"/>
        <v>450000</v>
      </c>
      <c r="P60" s="100">
        <v>1500</v>
      </c>
      <c r="Q60" s="122">
        <f t="shared" si="4"/>
        <v>2250000</v>
      </c>
      <c r="R60" s="100">
        <v>120</v>
      </c>
      <c r="S60" s="122">
        <f t="shared" si="5"/>
        <v>180000</v>
      </c>
      <c r="T60" s="100">
        <v>500</v>
      </c>
      <c r="U60" s="122">
        <f t="shared" si="6"/>
        <v>750000</v>
      </c>
      <c r="V60" s="100">
        <v>600</v>
      </c>
      <c r="W60" s="122">
        <f t="shared" si="7"/>
        <v>900000</v>
      </c>
      <c r="X60" s="100">
        <v>350</v>
      </c>
      <c r="Y60" s="122">
        <f t="shared" si="8"/>
        <v>525000</v>
      </c>
      <c r="Z60" s="100">
        <v>0</v>
      </c>
      <c r="AA60" s="122">
        <f t="shared" si="9"/>
        <v>0</v>
      </c>
      <c r="AB60" s="100">
        <v>0</v>
      </c>
      <c r="AC60" s="122">
        <f t="shared" si="10"/>
        <v>0</v>
      </c>
      <c r="AD60" s="101" t="s">
        <v>30</v>
      </c>
      <c r="AE60" s="100">
        <v>4350</v>
      </c>
      <c r="AF60" s="114">
        <v>1500</v>
      </c>
      <c r="AG60" s="122">
        <v>6525000</v>
      </c>
      <c r="AH60" s="122">
        <v>652500</v>
      </c>
      <c r="AI60" s="115">
        <v>7177500</v>
      </c>
    </row>
    <row r="61" spans="1:35" ht="51" x14ac:dyDescent="0.25">
      <c r="A61" s="65">
        <v>246</v>
      </c>
      <c r="B61" s="101" t="s">
        <v>707</v>
      </c>
      <c r="C61" s="100" t="s">
        <v>832</v>
      </c>
      <c r="D61" s="101" t="s">
        <v>709</v>
      </c>
      <c r="E61" s="116" t="s">
        <v>833</v>
      </c>
      <c r="F61" s="116" t="s">
        <v>834</v>
      </c>
      <c r="G61" s="116"/>
      <c r="H61" s="108">
        <v>300</v>
      </c>
      <c r="I61" s="122">
        <f t="shared" si="0"/>
        <v>262500</v>
      </c>
      <c r="J61" s="55">
        <v>50</v>
      </c>
      <c r="K61" s="140">
        <f t="shared" si="1"/>
        <v>43750</v>
      </c>
      <c r="L61" s="100">
        <v>300</v>
      </c>
      <c r="M61" s="122">
        <f t="shared" si="2"/>
        <v>262500</v>
      </c>
      <c r="N61" s="55">
        <v>150</v>
      </c>
      <c r="O61" s="140">
        <f t="shared" si="3"/>
        <v>131250</v>
      </c>
      <c r="P61" s="100">
        <v>1500</v>
      </c>
      <c r="Q61" s="122">
        <f t="shared" si="4"/>
        <v>1312500</v>
      </c>
      <c r="R61" s="100">
        <v>100</v>
      </c>
      <c r="S61" s="122">
        <f t="shared" si="5"/>
        <v>87500</v>
      </c>
      <c r="T61" s="100">
        <v>500</v>
      </c>
      <c r="U61" s="122">
        <f t="shared" si="6"/>
        <v>437500</v>
      </c>
      <c r="V61" s="100">
        <v>80</v>
      </c>
      <c r="W61" s="122">
        <f t="shared" si="7"/>
        <v>70000</v>
      </c>
      <c r="X61" s="100">
        <v>350</v>
      </c>
      <c r="Y61" s="122">
        <f t="shared" si="8"/>
        <v>306250</v>
      </c>
      <c r="Z61" s="100">
        <v>0</v>
      </c>
      <c r="AA61" s="122">
        <f t="shared" si="9"/>
        <v>0</v>
      </c>
      <c r="AB61" s="100">
        <v>0</v>
      </c>
      <c r="AC61" s="122">
        <f t="shared" si="10"/>
        <v>0</v>
      </c>
      <c r="AD61" s="101" t="s">
        <v>30</v>
      </c>
      <c r="AE61" s="100">
        <v>3330</v>
      </c>
      <c r="AF61" s="114">
        <v>875</v>
      </c>
      <c r="AG61" s="122">
        <v>2913750</v>
      </c>
      <c r="AH61" s="122">
        <v>291375</v>
      </c>
      <c r="AI61" s="115">
        <v>3205125</v>
      </c>
    </row>
    <row r="62" spans="1:35" ht="51" x14ac:dyDescent="0.25">
      <c r="A62" s="102">
        <v>247</v>
      </c>
      <c r="B62" s="101" t="s">
        <v>707</v>
      </c>
      <c r="C62" s="100" t="s">
        <v>835</v>
      </c>
      <c r="D62" s="101" t="s">
        <v>709</v>
      </c>
      <c r="E62" s="116" t="s">
        <v>836</v>
      </c>
      <c r="F62" s="116" t="s">
        <v>837</v>
      </c>
      <c r="G62" s="116"/>
      <c r="H62" s="108">
        <v>1000</v>
      </c>
      <c r="I62" s="122">
        <f t="shared" si="0"/>
        <v>1535000</v>
      </c>
      <c r="J62" s="55">
        <v>80</v>
      </c>
      <c r="K62" s="140">
        <f t="shared" si="1"/>
        <v>122800</v>
      </c>
      <c r="L62" s="100">
        <v>300</v>
      </c>
      <c r="M62" s="122">
        <f t="shared" si="2"/>
        <v>460500</v>
      </c>
      <c r="N62" s="55">
        <v>150</v>
      </c>
      <c r="O62" s="140">
        <f t="shared" si="3"/>
        <v>230250</v>
      </c>
      <c r="P62" s="100">
        <v>1500</v>
      </c>
      <c r="Q62" s="122">
        <f t="shared" si="4"/>
        <v>2302500</v>
      </c>
      <c r="R62" s="100">
        <v>120</v>
      </c>
      <c r="S62" s="122">
        <f t="shared" si="5"/>
        <v>184200</v>
      </c>
      <c r="T62" s="100">
        <v>1000</v>
      </c>
      <c r="U62" s="122">
        <f t="shared" si="6"/>
        <v>1535000</v>
      </c>
      <c r="V62" s="100">
        <v>160</v>
      </c>
      <c r="W62" s="122">
        <f t="shared" si="7"/>
        <v>245600</v>
      </c>
      <c r="X62" s="100">
        <v>350</v>
      </c>
      <c r="Y62" s="122">
        <f t="shared" si="8"/>
        <v>537250</v>
      </c>
      <c r="Z62" s="100">
        <v>0</v>
      </c>
      <c r="AA62" s="122">
        <f t="shared" si="9"/>
        <v>0</v>
      </c>
      <c r="AB62" s="100">
        <v>0</v>
      </c>
      <c r="AC62" s="122">
        <f t="shared" si="10"/>
        <v>0</v>
      </c>
      <c r="AD62" s="101" t="s">
        <v>30</v>
      </c>
      <c r="AE62" s="100">
        <v>4660</v>
      </c>
      <c r="AF62" s="114">
        <v>1535</v>
      </c>
      <c r="AG62" s="122">
        <v>7153100</v>
      </c>
      <c r="AH62" s="122">
        <v>715310</v>
      </c>
      <c r="AI62" s="115">
        <v>7868410</v>
      </c>
    </row>
    <row r="63" spans="1:35" ht="51" x14ac:dyDescent="0.25">
      <c r="A63" s="65">
        <v>248</v>
      </c>
      <c r="B63" s="101" t="s">
        <v>707</v>
      </c>
      <c r="C63" s="100" t="s">
        <v>838</v>
      </c>
      <c r="D63" s="101" t="s">
        <v>709</v>
      </c>
      <c r="E63" s="116" t="s">
        <v>839</v>
      </c>
      <c r="F63" s="116" t="s">
        <v>840</v>
      </c>
      <c r="G63" s="116"/>
      <c r="H63" s="108">
        <v>500</v>
      </c>
      <c r="I63" s="122">
        <f t="shared" si="0"/>
        <v>950000</v>
      </c>
      <c r="J63" s="55">
        <v>20</v>
      </c>
      <c r="K63" s="140">
        <f t="shared" si="1"/>
        <v>38000</v>
      </c>
      <c r="L63" s="100">
        <v>150</v>
      </c>
      <c r="M63" s="122">
        <f t="shared" si="2"/>
        <v>285000</v>
      </c>
      <c r="N63" s="55">
        <v>900</v>
      </c>
      <c r="O63" s="140">
        <f t="shared" si="3"/>
        <v>1710000</v>
      </c>
      <c r="P63" s="100">
        <v>1500</v>
      </c>
      <c r="Q63" s="122">
        <f t="shared" si="4"/>
        <v>2850000</v>
      </c>
      <c r="R63" s="100">
        <v>80</v>
      </c>
      <c r="S63" s="122">
        <f t="shared" si="5"/>
        <v>152000</v>
      </c>
      <c r="T63" s="100">
        <v>200</v>
      </c>
      <c r="U63" s="122">
        <f t="shared" si="6"/>
        <v>380000</v>
      </c>
      <c r="V63" s="100">
        <v>80</v>
      </c>
      <c r="W63" s="122">
        <f t="shared" si="7"/>
        <v>152000</v>
      </c>
      <c r="X63" s="100">
        <v>350</v>
      </c>
      <c r="Y63" s="122">
        <f t="shared" si="8"/>
        <v>665000</v>
      </c>
      <c r="Z63" s="100">
        <v>0</v>
      </c>
      <c r="AA63" s="122">
        <f t="shared" si="9"/>
        <v>0</v>
      </c>
      <c r="AB63" s="100">
        <v>0</v>
      </c>
      <c r="AC63" s="122">
        <f t="shared" si="10"/>
        <v>0</v>
      </c>
      <c r="AD63" s="101" t="s">
        <v>30</v>
      </c>
      <c r="AE63" s="100">
        <v>3780</v>
      </c>
      <c r="AF63" s="114">
        <v>1900</v>
      </c>
      <c r="AG63" s="122">
        <v>7182000</v>
      </c>
      <c r="AH63" s="122">
        <v>718200</v>
      </c>
      <c r="AI63" s="115">
        <v>7900200</v>
      </c>
    </row>
    <row r="64" spans="1:35" ht="51" x14ac:dyDescent="0.25">
      <c r="A64" s="102">
        <v>249</v>
      </c>
      <c r="B64" s="101" t="s">
        <v>707</v>
      </c>
      <c r="C64" s="100" t="s">
        <v>841</v>
      </c>
      <c r="D64" s="101" t="s">
        <v>709</v>
      </c>
      <c r="E64" s="116" t="s">
        <v>842</v>
      </c>
      <c r="F64" s="116" t="s">
        <v>843</v>
      </c>
      <c r="G64" s="116"/>
      <c r="H64" s="108">
        <v>500</v>
      </c>
      <c r="I64" s="122">
        <f t="shared" si="0"/>
        <v>200000</v>
      </c>
      <c r="J64" s="55">
        <v>0</v>
      </c>
      <c r="K64" s="140">
        <f t="shared" si="1"/>
        <v>0</v>
      </c>
      <c r="L64" s="100">
        <v>300</v>
      </c>
      <c r="M64" s="122">
        <f t="shared" si="2"/>
        <v>120000</v>
      </c>
      <c r="N64" s="55">
        <v>100</v>
      </c>
      <c r="O64" s="140">
        <f t="shared" si="3"/>
        <v>40000</v>
      </c>
      <c r="P64" s="100">
        <v>1500</v>
      </c>
      <c r="Q64" s="122">
        <f t="shared" si="4"/>
        <v>600000</v>
      </c>
      <c r="R64" s="100">
        <v>2000</v>
      </c>
      <c r="S64" s="122">
        <f t="shared" si="5"/>
        <v>800000</v>
      </c>
      <c r="T64" s="100">
        <v>200</v>
      </c>
      <c r="U64" s="122">
        <f t="shared" si="6"/>
        <v>80000</v>
      </c>
      <c r="V64" s="100">
        <v>160</v>
      </c>
      <c r="W64" s="122">
        <f t="shared" si="7"/>
        <v>64000</v>
      </c>
      <c r="X64" s="100">
        <v>100</v>
      </c>
      <c r="Y64" s="122">
        <f t="shared" si="8"/>
        <v>40000</v>
      </c>
      <c r="Z64" s="100">
        <v>0</v>
      </c>
      <c r="AA64" s="122">
        <f t="shared" si="9"/>
        <v>0</v>
      </c>
      <c r="AB64" s="100">
        <v>0</v>
      </c>
      <c r="AC64" s="122">
        <f t="shared" si="10"/>
        <v>0</v>
      </c>
      <c r="AD64" s="101" t="s">
        <v>30</v>
      </c>
      <c r="AE64" s="100">
        <v>4860</v>
      </c>
      <c r="AF64" s="114">
        <v>400</v>
      </c>
      <c r="AG64" s="122">
        <v>1944000</v>
      </c>
      <c r="AH64" s="122">
        <v>194400</v>
      </c>
      <c r="AI64" s="115">
        <v>2138400</v>
      </c>
    </row>
    <row r="65" spans="1:35" ht="51" x14ac:dyDescent="0.25">
      <c r="A65" s="65">
        <v>250</v>
      </c>
      <c r="B65" s="101" t="s">
        <v>707</v>
      </c>
      <c r="C65" s="100" t="s">
        <v>844</v>
      </c>
      <c r="D65" s="101" t="s">
        <v>709</v>
      </c>
      <c r="E65" s="116" t="s">
        <v>845</v>
      </c>
      <c r="F65" s="116" t="s">
        <v>846</v>
      </c>
      <c r="G65" s="116"/>
      <c r="H65" s="108">
        <v>10000</v>
      </c>
      <c r="I65" s="122">
        <f t="shared" si="0"/>
        <v>40000</v>
      </c>
      <c r="J65" s="55">
        <v>8000</v>
      </c>
      <c r="K65" s="140">
        <f t="shared" si="1"/>
        <v>32000</v>
      </c>
      <c r="L65" s="100">
        <v>10000</v>
      </c>
      <c r="M65" s="122">
        <f t="shared" si="2"/>
        <v>40000</v>
      </c>
      <c r="N65" s="55">
        <v>2000</v>
      </c>
      <c r="O65" s="140">
        <f t="shared" si="3"/>
        <v>8000</v>
      </c>
      <c r="P65" s="100">
        <v>1500</v>
      </c>
      <c r="Q65" s="122">
        <f t="shared" si="4"/>
        <v>6000</v>
      </c>
      <c r="R65" s="100">
        <v>8400</v>
      </c>
      <c r="S65" s="122">
        <f t="shared" si="5"/>
        <v>33600</v>
      </c>
      <c r="T65" s="100">
        <v>3000</v>
      </c>
      <c r="U65" s="122">
        <f t="shared" si="6"/>
        <v>12000</v>
      </c>
      <c r="V65" s="100">
        <v>800</v>
      </c>
      <c r="W65" s="122">
        <f t="shared" si="7"/>
        <v>3200</v>
      </c>
      <c r="X65" s="100">
        <v>18000</v>
      </c>
      <c r="Y65" s="122">
        <f t="shared" si="8"/>
        <v>72000</v>
      </c>
      <c r="Z65" s="100">
        <v>0</v>
      </c>
      <c r="AA65" s="122">
        <f t="shared" si="9"/>
        <v>0</v>
      </c>
      <c r="AB65" s="100">
        <v>0</v>
      </c>
      <c r="AC65" s="122">
        <f t="shared" si="10"/>
        <v>0</v>
      </c>
      <c r="AD65" s="101" t="s">
        <v>847</v>
      </c>
      <c r="AE65" s="100">
        <v>61700</v>
      </c>
      <c r="AF65" s="114">
        <v>4</v>
      </c>
      <c r="AG65" s="122">
        <v>246800</v>
      </c>
      <c r="AH65" s="122">
        <v>24680</v>
      </c>
      <c r="AI65" s="115">
        <v>271480</v>
      </c>
    </row>
    <row r="66" spans="1:35" ht="51" x14ac:dyDescent="0.25">
      <c r="A66" s="102">
        <v>251</v>
      </c>
      <c r="B66" s="101" t="s">
        <v>707</v>
      </c>
      <c r="C66" s="100" t="s">
        <v>848</v>
      </c>
      <c r="D66" s="101" t="s">
        <v>709</v>
      </c>
      <c r="E66" s="116" t="s">
        <v>849</v>
      </c>
      <c r="F66" s="116" t="s">
        <v>850</v>
      </c>
      <c r="G66" s="116"/>
      <c r="H66" s="108">
        <v>1000</v>
      </c>
      <c r="I66" s="122">
        <f t="shared" si="0"/>
        <v>32000</v>
      </c>
      <c r="J66" s="55">
        <v>2500</v>
      </c>
      <c r="K66" s="140">
        <f t="shared" si="1"/>
        <v>80000</v>
      </c>
      <c r="L66" s="100">
        <v>1000</v>
      </c>
      <c r="M66" s="122">
        <f t="shared" si="2"/>
        <v>32000</v>
      </c>
      <c r="N66" s="55">
        <v>30</v>
      </c>
      <c r="O66" s="140">
        <f t="shared" si="3"/>
        <v>960</v>
      </c>
      <c r="P66" s="100">
        <v>1500</v>
      </c>
      <c r="Q66" s="122">
        <f t="shared" si="4"/>
        <v>48000</v>
      </c>
      <c r="R66" s="100">
        <v>50</v>
      </c>
      <c r="S66" s="122">
        <f t="shared" si="5"/>
        <v>1600</v>
      </c>
      <c r="T66" s="100">
        <v>1000</v>
      </c>
      <c r="U66" s="122">
        <f t="shared" si="6"/>
        <v>32000</v>
      </c>
      <c r="V66" s="100">
        <v>600</v>
      </c>
      <c r="W66" s="122">
        <f t="shared" si="7"/>
        <v>19200</v>
      </c>
      <c r="X66" s="100">
        <v>500</v>
      </c>
      <c r="Y66" s="122">
        <f t="shared" si="8"/>
        <v>16000</v>
      </c>
      <c r="Z66" s="100">
        <v>0</v>
      </c>
      <c r="AA66" s="122">
        <f t="shared" si="9"/>
        <v>0</v>
      </c>
      <c r="AB66" s="100">
        <v>0</v>
      </c>
      <c r="AC66" s="122">
        <f t="shared" si="10"/>
        <v>0</v>
      </c>
      <c r="AD66" s="101" t="s">
        <v>851</v>
      </c>
      <c r="AE66" s="100">
        <v>8180</v>
      </c>
      <c r="AF66" s="114">
        <v>32</v>
      </c>
      <c r="AG66" s="122">
        <v>261760</v>
      </c>
      <c r="AH66" s="122">
        <v>26176</v>
      </c>
      <c r="AI66" s="115">
        <v>287936</v>
      </c>
    </row>
    <row r="67" spans="1:35" ht="51" x14ac:dyDescent="0.25">
      <c r="A67" s="65">
        <v>252</v>
      </c>
      <c r="B67" s="101" t="s">
        <v>707</v>
      </c>
      <c r="C67" s="100" t="s">
        <v>852</v>
      </c>
      <c r="D67" s="101" t="s">
        <v>709</v>
      </c>
      <c r="E67" s="116" t="s">
        <v>849</v>
      </c>
      <c r="F67" s="116" t="s">
        <v>853</v>
      </c>
      <c r="G67" s="116"/>
      <c r="H67" s="108">
        <v>1000</v>
      </c>
      <c r="I67" s="122">
        <f t="shared" si="0"/>
        <v>4000</v>
      </c>
      <c r="J67" s="55">
        <v>1500</v>
      </c>
      <c r="K67" s="140">
        <f t="shared" si="1"/>
        <v>6000</v>
      </c>
      <c r="L67" s="100">
        <v>500</v>
      </c>
      <c r="M67" s="122">
        <f t="shared" si="2"/>
        <v>2000</v>
      </c>
      <c r="N67" s="55">
        <v>500</v>
      </c>
      <c r="O67" s="140">
        <f t="shared" si="3"/>
        <v>2000</v>
      </c>
      <c r="P67" s="100">
        <v>1500</v>
      </c>
      <c r="Q67" s="122">
        <f t="shared" si="4"/>
        <v>6000</v>
      </c>
      <c r="R67" s="100">
        <v>950</v>
      </c>
      <c r="S67" s="122">
        <f t="shared" si="5"/>
        <v>3800</v>
      </c>
      <c r="T67" s="100">
        <v>1500</v>
      </c>
      <c r="U67" s="122">
        <f t="shared" si="6"/>
        <v>6000</v>
      </c>
      <c r="V67" s="100">
        <v>200</v>
      </c>
      <c r="W67" s="122">
        <f t="shared" si="7"/>
        <v>800</v>
      </c>
      <c r="X67" s="100">
        <v>500</v>
      </c>
      <c r="Y67" s="122">
        <f t="shared" si="8"/>
        <v>2000</v>
      </c>
      <c r="Z67" s="100">
        <v>0</v>
      </c>
      <c r="AA67" s="122">
        <f t="shared" si="9"/>
        <v>0</v>
      </c>
      <c r="AB67" s="100">
        <v>0</v>
      </c>
      <c r="AC67" s="122">
        <f t="shared" si="10"/>
        <v>0</v>
      </c>
      <c r="AD67" s="101" t="s">
        <v>854</v>
      </c>
      <c r="AE67" s="100">
        <v>8150</v>
      </c>
      <c r="AF67" s="114">
        <v>4</v>
      </c>
      <c r="AG67" s="122">
        <v>32600</v>
      </c>
      <c r="AH67" s="122">
        <v>3260</v>
      </c>
      <c r="AI67" s="115">
        <v>35860</v>
      </c>
    </row>
    <row r="68" spans="1:35" ht="51" x14ac:dyDescent="0.25">
      <c r="A68" s="102">
        <v>253</v>
      </c>
      <c r="B68" s="101" t="s">
        <v>707</v>
      </c>
      <c r="C68" s="100" t="s">
        <v>855</v>
      </c>
      <c r="D68" s="101" t="s">
        <v>709</v>
      </c>
      <c r="E68" s="116" t="s">
        <v>856</v>
      </c>
      <c r="F68" s="116" t="s">
        <v>857</v>
      </c>
      <c r="G68" s="116"/>
      <c r="H68" s="108">
        <v>5000</v>
      </c>
      <c r="I68" s="122">
        <f t="shared" si="0"/>
        <v>1000000</v>
      </c>
      <c r="J68" s="55">
        <v>4000</v>
      </c>
      <c r="K68" s="140">
        <f t="shared" si="1"/>
        <v>800000</v>
      </c>
      <c r="L68" s="100">
        <v>400</v>
      </c>
      <c r="M68" s="122">
        <f t="shared" si="2"/>
        <v>80000</v>
      </c>
      <c r="N68" s="55">
        <v>900</v>
      </c>
      <c r="O68" s="140">
        <f t="shared" si="3"/>
        <v>180000</v>
      </c>
      <c r="P68" s="100">
        <v>1500</v>
      </c>
      <c r="Q68" s="122">
        <f t="shared" si="4"/>
        <v>300000</v>
      </c>
      <c r="R68" s="100">
        <v>300</v>
      </c>
      <c r="S68" s="122">
        <f t="shared" si="5"/>
        <v>60000</v>
      </c>
      <c r="T68" s="100">
        <v>1500</v>
      </c>
      <c r="U68" s="122">
        <f t="shared" si="6"/>
        <v>300000</v>
      </c>
      <c r="V68" s="100">
        <v>400</v>
      </c>
      <c r="W68" s="122">
        <f t="shared" si="7"/>
        <v>80000</v>
      </c>
      <c r="X68" s="100">
        <v>600</v>
      </c>
      <c r="Y68" s="122">
        <f t="shared" si="8"/>
        <v>120000</v>
      </c>
      <c r="Z68" s="100">
        <v>0</v>
      </c>
      <c r="AA68" s="122">
        <f t="shared" si="9"/>
        <v>0</v>
      </c>
      <c r="AB68" s="100">
        <v>0</v>
      </c>
      <c r="AC68" s="122">
        <f t="shared" si="10"/>
        <v>0</v>
      </c>
      <c r="AD68" s="101" t="s">
        <v>30</v>
      </c>
      <c r="AE68" s="100">
        <v>14600</v>
      </c>
      <c r="AF68" s="114">
        <v>200</v>
      </c>
      <c r="AG68" s="122">
        <v>2920000</v>
      </c>
      <c r="AH68" s="122">
        <v>292000</v>
      </c>
      <c r="AI68" s="115">
        <v>3212000</v>
      </c>
    </row>
    <row r="69" spans="1:35" ht="76.5" x14ac:dyDescent="0.25">
      <c r="A69" s="65">
        <v>254</v>
      </c>
      <c r="B69" s="101" t="s">
        <v>707</v>
      </c>
      <c r="C69" s="100" t="s">
        <v>858</v>
      </c>
      <c r="D69" s="101" t="s">
        <v>709</v>
      </c>
      <c r="E69" s="116" t="s">
        <v>859</v>
      </c>
      <c r="F69" s="116" t="s">
        <v>860</v>
      </c>
      <c r="G69" s="116" t="s">
        <v>861</v>
      </c>
      <c r="H69" s="108">
        <v>300</v>
      </c>
      <c r="I69" s="122">
        <f t="shared" si="0"/>
        <v>600000</v>
      </c>
      <c r="J69" s="55">
        <v>200</v>
      </c>
      <c r="K69" s="140">
        <f t="shared" si="1"/>
        <v>400000</v>
      </c>
      <c r="L69" s="100">
        <v>300</v>
      </c>
      <c r="M69" s="122">
        <f t="shared" si="2"/>
        <v>600000</v>
      </c>
      <c r="N69" s="55">
        <v>600</v>
      </c>
      <c r="O69" s="140">
        <f t="shared" si="3"/>
        <v>1200000</v>
      </c>
      <c r="P69" s="100">
        <v>1500</v>
      </c>
      <c r="Q69" s="122">
        <f t="shared" si="4"/>
        <v>3000000</v>
      </c>
      <c r="R69" s="100">
        <v>100</v>
      </c>
      <c r="S69" s="122">
        <f t="shared" si="5"/>
        <v>200000</v>
      </c>
      <c r="T69" s="100">
        <v>500</v>
      </c>
      <c r="U69" s="122">
        <f t="shared" si="6"/>
        <v>1000000</v>
      </c>
      <c r="V69" s="100">
        <v>400</v>
      </c>
      <c r="W69" s="122">
        <f t="shared" si="7"/>
        <v>800000</v>
      </c>
      <c r="X69" s="100">
        <v>320</v>
      </c>
      <c r="Y69" s="122">
        <f t="shared" si="8"/>
        <v>640000</v>
      </c>
      <c r="Z69" s="100">
        <v>0</v>
      </c>
      <c r="AA69" s="122">
        <f t="shared" si="9"/>
        <v>0</v>
      </c>
      <c r="AB69" s="100">
        <v>0</v>
      </c>
      <c r="AC69" s="122">
        <f t="shared" si="10"/>
        <v>0</v>
      </c>
      <c r="AD69" s="101" t="s">
        <v>30</v>
      </c>
      <c r="AE69" s="100">
        <v>4220</v>
      </c>
      <c r="AF69" s="114">
        <v>2000</v>
      </c>
      <c r="AG69" s="122">
        <v>8440000</v>
      </c>
      <c r="AH69" s="122">
        <v>844000</v>
      </c>
      <c r="AI69" s="115">
        <v>9284000</v>
      </c>
    </row>
    <row r="70" spans="1:35" ht="63.75" x14ac:dyDescent="0.25">
      <c r="A70" s="102">
        <v>255</v>
      </c>
      <c r="B70" s="101" t="s">
        <v>707</v>
      </c>
      <c r="C70" s="100" t="s">
        <v>862</v>
      </c>
      <c r="D70" s="101" t="s">
        <v>709</v>
      </c>
      <c r="E70" s="116" t="s">
        <v>863</v>
      </c>
      <c r="F70" s="116" t="s">
        <v>864</v>
      </c>
      <c r="G70" s="116"/>
      <c r="H70" s="108">
        <v>500</v>
      </c>
      <c r="I70" s="122">
        <f t="shared" si="0"/>
        <v>600000</v>
      </c>
      <c r="J70" s="55">
        <v>180</v>
      </c>
      <c r="K70" s="140">
        <f t="shared" si="1"/>
        <v>216000</v>
      </c>
      <c r="L70" s="100">
        <v>500</v>
      </c>
      <c r="M70" s="122">
        <f t="shared" si="2"/>
        <v>600000</v>
      </c>
      <c r="N70" s="55">
        <v>900</v>
      </c>
      <c r="O70" s="140">
        <f t="shared" si="3"/>
        <v>1080000</v>
      </c>
      <c r="P70" s="100">
        <v>1500</v>
      </c>
      <c r="Q70" s="122">
        <f t="shared" si="4"/>
        <v>1800000</v>
      </c>
      <c r="R70" s="100">
        <v>200</v>
      </c>
      <c r="S70" s="122">
        <f t="shared" si="5"/>
        <v>240000</v>
      </c>
      <c r="T70" s="100">
        <v>600</v>
      </c>
      <c r="U70" s="122">
        <f t="shared" si="6"/>
        <v>720000</v>
      </c>
      <c r="V70" s="100">
        <v>400</v>
      </c>
      <c r="W70" s="122">
        <f t="shared" si="7"/>
        <v>480000</v>
      </c>
      <c r="X70" s="100">
        <v>500</v>
      </c>
      <c r="Y70" s="122">
        <f t="shared" si="8"/>
        <v>600000</v>
      </c>
      <c r="Z70" s="100">
        <v>0</v>
      </c>
      <c r="AA70" s="122">
        <f t="shared" si="9"/>
        <v>0</v>
      </c>
      <c r="AB70" s="100">
        <v>0</v>
      </c>
      <c r="AC70" s="122">
        <f t="shared" si="10"/>
        <v>0</v>
      </c>
      <c r="AD70" s="101" t="s">
        <v>30</v>
      </c>
      <c r="AE70" s="100">
        <v>5280</v>
      </c>
      <c r="AF70" s="114">
        <v>1200</v>
      </c>
      <c r="AG70" s="122">
        <v>6336000</v>
      </c>
      <c r="AH70" s="122">
        <v>633600</v>
      </c>
      <c r="AI70" s="115">
        <v>6969600</v>
      </c>
    </row>
    <row r="71" spans="1:35" ht="76.5" x14ac:dyDescent="0.25">
      <c r="A71" s="65">
        <v>256</v>
      </c>
      <c r="B71" s="101" t="s">
        <v>707</v>
      </c>
      <c r="C71" s="100" t="s">
        <v>865</v>
      </c>
      <c r="D71" s="101" t="s">
        <v>709</v>
      </c>
      <c r="E71" s="116" t="s">
        <v>866</v>
      </c>
      <c r="F71" s="116" t="s">
        <v>867</v>
      </c>
      <c r="G71" s="116" t="s">
        <v>868</v>
      </c>
      <c r="H71" s="108">
        <v>500</v>
      </c>
      <c r="I71" s="122">
        <f t="shared" si="0"/>
        <v>1000000</v>
      </c>
      <c r="J71" s="55">
        <v>30</v>
      </c>
      <c r="K71" s="140">
        <f t="shared" si="1"/>
        <v>60000</v>
      </c>
      <c r="L71" s="100">
        <v>400</v>
      </c>
      <c r="M71" s="122">
        <f t="shared" si="2"/>
        <v>800000</v>
      </c>
      <c r="N71" s="55">
        <v>150</v>
      </c>
      <c r="O71" s="140">
        <f t="shared" si="3"/>
        <v>300000</v>
      </c>
      <c r="P71" s="100">
        <v>1500</v>
      </c>
      <c r="Q71" s="122">
        <f t="shared" si="4"/>
        <v>3000000</v>
      </c>
      <c r="R71" s="100">
        <v>150</v>
      </c>
      <c r="S71" s="122">
        <f t="shared" si="5"/>
        <v>300000</v>
      </c>
      <c r="T71" s="100">
        <v>400</v>
      </c>
      <c r="U71" s="122">
        <f t="shared" si="6"/>
        <v>800000</v>
      </c>
      <c r="V71" s="100">
        <v>200</v>
      </c>
      <c r="W71" s="122">
        <f t="shared" si="7"/>
        <v>400000</v>
      </c>
      <c r="X71" s="100">
        <v>450</v>
      </c>
      <c r="Y71" s="122">
        <f t="shared" si="8"/>
        <v>900000</v>
      </c>
      <c r="Z71" s="100">
        <v>0</v>
      </c>
      <c r="AA71" s="122">
        <f t="shared" si="9"/>
        <v>0</v>
      </c>
      <c r="AB71" s="100">
        <v>0</v>
      </c>
      <c r="AC71" s="122">
        <f t="shared" si="10"/>
        <v>0</v>
      </c>
      <c r="AD71" s="101" t="s">
        <v>30</v>
      </c>
      <c r="AE71" s="100">
        <v>3780</v>
      </c>
      <c r="AF71" s="114">
        <v>2000</v>
      </c>
      <c r="AG71" s="122">
        <v>7560000</v>
      </c>
      <c r="AH71" s="122">
        <v>756000</v>
      </c>
      <c r="AI71" s="115">
        <v>8316000</v>
      </c>
    </row>
    <row r="72" spans="1:35" ht="76.5" x14ac:dyDescent="0.25">
      <c r="A72" s="102">
        <v>257</v>
      </c>
      <c r="B72" s="101" t="s">
        <v>707</v>
      </c>
      <c r="C72" s="100" t="s">
        <v>869</v>
      </c>
      <c r="D72" s="101" t="s">
        <v>709</v>
      </c>
      <c r="E72" s="116" t="s">
        <v>866</v>
      </c>
      <c r="F72" s="116" t="s">
        <v>870</v>
      </c>
      <c r="G72" s="116" t="s">
        <v>871</v>
      </c>
      <c r="H72" s="108">
        <v>500</v>
      </c>
      <c r="I72" s="122">
        <f t="shared" si="0"/>
        <v>1000000</v>
      </c>
      <c r="J72" s="55">
        <v>200</v>
      </c>
      <c r="K72" s="140">
        <f t="shared" si="1"/>
        <v>400000</v>
      </c>
      <c r="L72" s="100">
        <v>400</v>
      </c>
      <c r="M72" s="122">
        <f t="shared" si="2"/>
        <v>800000</v>
      </c>
      <c r="N72" s="55">
        <v>150</v>
      </c>
      <c r="O72" s="140">
        <f t="shared" si="3"/>
        <v>300000</v>
      </c>
      <c r="P72" s="100">
        <v>1500</v>
      </c>
      <c r="Q72" s="122">
        <f t="shared" si="4"/>
        <v>3000000</v>
      </c>
      <c r="R72" s="100">
        <v>300</v>
      </c>
      <c r="S72" s="122">
        <f t="shared" si="5"/>
        <v>600000</v>
      </c>
      <c r="T72" s="100">
        <v>400</v>
      </c>
      <c r="U72" s="122">
        <f t="shared" si="6"/>
        <v>800000</v>
      </c>
      <c r="V72" s="100">
        <v>300</v>
      </c>
      <c r="W72" s="122">
        <f t="shared" si="7"/>
        <v>600000</v>
      </c>
      <c r="X72" s="100">
        <v>900</v>
      </c>
      <c r="Y72" s="122">
        <f t="shared" si="8"/>
        <v>1800000</v>
      </c>
      <c r="Z72" s="100">
        <v>0</v>
      </c>
      <c r="AA72" s="122">
        <f t="shared" si="9"/>
        <v>0</v>
      </c>
      <c r="AB72" s="100">
        <v>0</v>
      </c>
      <c r="AC72" s="122">
        <f t="shared" si="10"/>
        <v>0</v>
      </c>
      <c r="AD72" s="101" t="s">
        <v>30</v>
      </c>
      <c r="AE72" s="100">
        <v>4650</v>
      </c>
      <c r="AF72" s="114">
        <v>2000</v>
      </c>
      <c r="AG72" s="122">
        <v>9300000</v>
      </c>
      <c r="AH72" s="122">
        <v>930000</v>
      </c>
      <c r="AI72" s="115">
        <v>10230000</v>
      </c>
    </row>
    <row r="73" spans="1:35" ht="76.5" x14ac:dyDescent="0.25">
      <c r="A73" s="65">
        <v>258</v>
      </c>
      <c r="B73" s="101" t="s">
        <v>707</v>
      </c>
      <c r="C73" s="100" t="s">
        <v>872</v>
      </c>
      <c r="D73" s="101" t="s">
        <v>709</v>
      </c>
      <c r="E73" s="116" t="s">
        <v>866</v>
      </c>
      <c r="F73" s="116" t="s">
        <v>873</v>
      </c>
      <c r="G73" s="116" t="s">
        <v>874</v>
      </c>
      <c r="H73" s="108">
        <v>500</v>
      </c>
      <c r="I73" s="122">
        <f t="shared" si="0"/>
        <v>1000000</v>
      </c>
      <c r="J73" s="55">
        <v>500</v>
      </c>
      <c r="K73" s="140">
        <f t="shared" si="1"/>
        <v>1000000</v>
      </c>
      <c r="L73" s="100">
        <v>400</v>
      </c>
      <c r="M73" s="122">
        <f t="shared" si="2"/>
        <v>800000</v>
      </c>
      <c r="N73" s="55">
        <v>150</v>
      </c>
      <c r="O73" s="140">
        <f t="shared" si="3"/>
        <v>300000</v>
      </c>
      <c r="P73" s="100">
        <v>1500</v>
      </c>
      <c r="Q73" s="122">
        <f t="shared" si="4"/>
        <v>3000000</v>
      </c>
      <c r="R73" s="100">
        <v>400</v>
      </c>
      <c r="S73" s="122">
        <f t="shared" si="5"/>
        <v>800000</v>
      </c>
      <c r="T73" s="100">
        <v>400</v>
      </c>
      <c r="U73" s="122">
        <f t="shared" si="6"/>
        <v>800000</v>
      </c>
      <c r="V73" s="100">
        <v>300</v>
      </c>
      <c r="W73" s="122">
        <f t="shared" si="7"/>
        <v>600000</v>
      </c>
      <c r="X73" s="100">
        <v>300</v>
      </c>
      <c r="Y73" s="122">
        <f t="shared" si="8"/>
        <v>600000</v>
      </c>
      <c r="Z73" s="100">
        <v>0</v>
      </c>
      <c r="AA73" s="122">
        <f t="shared" si="9"/>
        <v>0</v>
      </c>
      <c r="AB73" s="100">
        <v>0</v>
      </c>
      <c r="AC73" s="122">
        <f t="shared" si="10"/>
        <v>0</v>
      </c>
      <c r="AD73" s="101" t="s">
        <v>30</v>
      </c>
      <c r="AE73" s="100">
        <v>4450</v>
      </c>
      <c r="AF73" s="114">
        <v>2000</v>
      </c>
      <c r="AG73" s="122">
        <v>8900000</v>
      </c>
      <c r="AH73" s="122">
        <v>890000</v>
      </c>
      <c r="AI73" s="115">
        <v>9790000</v>
      </c>
    </row>
    <row r="74" spans="1:35" ht="76.5" x14ac:dyDescent="0.25">
      <c r="A74" s="102">
        <v>259</v>
      </c>
      <c r="B74" s="101" t="s">
        <v>707</v>
      </c>
      <c r="C74" s="100" t="s">
        <v>875</v>
      </c>
      <c r="D74" s="101" t="s">
        <v>709</v>
      </c>
      <c r="E74" s="116" t="s">
        <v>866</v>
      </c>
      <c r="F74" s="116" t="s">
        <v>876</v>
      </c>
      <c r="G74" s="116" t="s">
        <v>877</v>
      </c>
      <c r="H74" s="108">
        <v>300</v>
      </c>
      <c r="I74" s="122">
        <f t="shared" si="0"/>
        <v>600000</v>
      </c>
      <c r="J74" s="55">
        <v>500</v>
      </c>
      <c r="K74" s="140">
        <f t="shared" si="1"/>
        <v>1000000</v>
      </c>
      <c r="L74" s="100">
        <v>300</v>
      </c>
      <c r="M74" s="122">
        <f t="shared" si="2"/>
        <v>600000</v>
      </c>
      <c r="N74" s="55">
        <v>600</v>
      </c>
      <c r="O74" s="140">
        <f t="shared" si="3"/>
        <v>1200000</v>
      </c>
      <c r="P74" s="100">
        <v>1500</v>
      </c>
      <c r="Q74" s="122">
        <f t="shared" si="4"/>
        <v>3000000</v>
      </c>
      <c r="R74" s="100">
        <v>250</v>
      </c>
      <c r="S74" s="122">
        <f t="shared" si="5"/>
        <v>500000</v>
      </c>
      <c r="T74" s="100">
        <v>400</v>
      </c>
      <c r="U74" s="122">
        <f t="shared" si="6"/>
        <v>800000</v>
      </c>
      <c r="V74" s="100">
        <v>300</v>
      </c>
      <c r="W74" s="122">
        <f t="shared" si="7"/>
        <v>600000</v>
      </c>
      <c r="X74" s="100">
        <v>300</v>
      </c>
      <c r="Y74" s="122">
        <f t="shared" si="8"/>
        <v>600000</v>
      </c>
      <c r="Z74" s="100">
        <v>0</v>
      </c>
      <c r="AA74" s="122">
        <f t="shared" si="9"/>
        <v>0</v>
      </c>
      <c r="AB74" s="100">
        <v>0</v>
      </c>
      <c r="AC74" s="122">
        <f t="shared" si="10"/>
        <v>0</v>
      </c>
      <c r="AD74" s="101" t="s">
        <v>30</v>
      </c>
      <c r="AE74" s="100">
        <v>4450</v>
      </c>
      <c r="AF74" s="114">
        <v>2000</v>
      </c>
      <c r="AG74" s="122">
        <v>8900000</v>
      </c>
      <c r="AH74" s="122">
        <v>890000</v>
      </c>
      <c r="AI74" s="115">
        <v>9790000</v>
      </c>
    </row>
    <row r="75" spans="1:35" ht="76.5" x14ac:dyDescent="0.25">
      <c r="A75" s="65">
        <v>260</v>
      </c>
      <c r="B75" s="101" t="s">
        <v>707</v>
      </c>
      <c r="C75" s="100" t="s">
        <v>878</v>
      </c>
      <c r="D75" s="101" t="s">
        <v>709</v>
      </c>
      <c r="E75" s="116" t="s">
        <v>879</v>
      </c>
      <c r="F75" s="116" t="s">
        <v>880</v>
      </c>
      <c r="G75" s="116" t="s">
        <v>881</v>
      </c>
      <c r="H75" s="108">
        <v>300</v>
      </c>
      <c r="I75" s="122">
        <f t="shared" si="0"/>
        <v>600000</v>
      </c>
      <c r="J75" s="55">
        <v>60</v>
      </c>
      <c r="K75" s="140">
        <f t="shared" si="1"/>
        <v>120000</v>
      </c>
      <c r="L75" s="100">
        <v>200</v>
      </c>
      <c r="M75" s="122">
        <f t="shared" si="2"/>
        <v>400000</v>
      </c>
      <c r="N75" s="55">
        <v>600</v>
      </c>
      <c r="O75" s="140">
        <f t="shared" si="3"/>
        <v>1200000</v>
      </c>
      <c r="P75" s="100">
        <v>1500</v>
      </c>
      <c r="Q75" s="122">
        <f t="shared" si="4"/>
        <v>3000000</v>
      </c>
      <c r="R75" s="100">
        <v>150</v>
      </c>
      <c r="S75" s="122">
        <f t="shared" si="5"/>
        <v>300000</v>
      </c>
      <c r="T75" s="100">
        <v>400</v>
      </c>
      <c r="U75" s="122">
        <f t="shared" si="6"/>
        <v>800000</v>
      </c>
      <c r="V75" s="100">
        <v>200</v>
      </c>
      <c r="W75" s="122">
        <f t="shared" si="7"/>
        <v>400000</v>
      </c>
      <c r="X75" s="100">
        <v>400</v>
      </c>
      <c r="Y75" s="122">
        <f t="shared" si="8"/>
        <v>800000</v>
      </c>
      <c r="Z75" s="100">
        <v>0</v>
      </c>
      <c r="AA75" s="122">
        <f t="shared" si="9"/>
        <v>0</v>
      </c>
      <c r="AB75" s="100">
        <v>0</v>
      </c>
      <c r="AC75" s="122">
        <f t="shared" si="10"/>
        <v>0</v>
      </c>
      <c r="AD75" s="101" t="s">
        <v>30</v>
      </c>
      <c r="AE75" s="100">
        <v>3810</v>
      </c>
      <c r="AF75" s="114">
        <v>2000</v>
      </c>
      <c r="AG75" s="122">
        <v>7620000</v>
      </c>
      <c r="AH75" s="122">
        <v>762000</v>
      </c>
      <c r="AI75" s="115">
        <v>8382000</v>
      </c>
    </row>
    <row r="76" spans="1:35" ht="76.5" x14ac:dyDescent="0.25">
      <c r="A76" s="102">
        <v>261</v>
      </c>
      <c r="B76" s="101" t="s">
        <v>707</v>
      </c>
      <c r="C76" s="100" t="s">
        <v>882</v>
      </c>
      <c r="D76" s="101" t="s">
        <v>709</v>
      </c>
      <c r="E76" s="116" t="s">
        <v>879</v>
      </c>
      <c r="F76" s="116" t="s">
        <v>883</v>
      </c>
      <c r="G76" s="116" t="s">
        <v>884</v>
      </c>
      <c r="H76" s="108">
        <v>300</v>
      </c>
      <c r="I76" s="122">
        <f t="shared" si="0"/>
        <v>600000</v>
      </c>
      <c r="J76" s="55">
        <v>100</v>
      </c>
      <c r="K76" s="140">
        <f t="shared" si="1"/>
        <v>200000</v>
      </c>
      <c r="L76" s="100">
        <v>400</v>
      </c>
      <c r="M76" s="122">
        <f t="shared" si="2"/>
        <v>800000</v>
      </c>
      <c r="N76" s="55">
        <v>600</v>
      </c>
      <c r="O76" s="140">
        <f t="shared" si="3"/>
        <v>1200000</v>
      </c>
      <c r="P76" s="100">
        <v>1500</v>
      </c>
      <c r="Q76" s="122">
        <f t="shared" si="4"/>
        <v>3000000</v>
      </c>
      <c r="R76" s="100">
        <v>360</v>
      </c>
      <c r="S76" s="122">
        <f t="shared" si="5"/>
        <v>720000</v>
      </c>
      <c r="T76" s="100">
        <v>400</v>
      </c>
      <c r="U76" s="122">
        <f t="shared" si="6"/>
        <v>800000</v>
      </c>
      <c r="V76" s="100">
        <v>200</v>
      </c>
      <c r="W76" s="122">
        <f t="shared" si="7"/>
        <v>400000</v>
      </c>
      <c r="X76" s="100">
        <v>700</v>
      </c>
      <c r="Y76" s="122">
        <f t="shared" si="8"/>
        <v>1400000</v>
      </c>
      <c r="Z76" s="100">
        <v>0</v>
      </c>
      <c r="AA76" s="122">
        <f t="shared" si="9"/>
        <v>0</v>
      </c>
      <c r="AB76" s="100">
        <v>0</v>
      </c>
      <c r="AC76" s="122">
        <f t="shared" si="10"/>
        <v>0</v>
      </c>
      <c r="AD76" s="101" t="s">
        <v>30</v>
      </c>
      <c r="AE76" s="100">
        <v>4560</v>
      </c>
      <c r="AF76" s="114">
        <v>2000</v>
      </c>
      <c r="AG76" s="122">
        <v>9120000</v>
      </c>
      <c r="AH76" s="122">
        <v>912000</v>
      </c>
      <c r="AI76" s="115">
        <v>10032000</v>
      </c>
    </row>
    <row r="77" spans="1:35" ht="76.5" x14ac:dyDescent="0.25">
      <c r="A77" s="65">
        <v>262</v>
      </c>
      <c r="B77" s="101" t="s">
        <v>707</v>
      </c>
      <c r="C77" s="100" t="s">
        <v>885</v>
      </c>
      <c r="D77" s="101" t="s">
        <v>709</v>
      </c>
      <c r="E77" s="116" t="s">
        <v>886</v>
      </c>
      <c r="F77" s="116" t="s">
        <v>887</v>
      </c>
      <c r="G77" s="116"/>
      <c r="H77" s="108">
        <v>1000</v>
      </c>
      <c r="I77" s="122">
        <f t="shared" ref="I77:I91" si="11">H77*$AF77</f>
        <v>1400000</v>
      </c>
      <c r="J77" s="55">
        <v>80</v>
      </c>
      <c r="K77" s="140">
        <f t="shared" ref="K77:K91" si="12">J77*$AF77</f>
        <v>112000</v>
      </c>
      <c r="L77" s="100">
        <v>700</v>
      </c>
      <c r="M77" s="122">
        <f t="shared" ref="M77:M91" si="13">L77*$AF77</f>
        <v>980000</v>
      </c>
      <c r="N77" s="55">
        <v>600</v>
      </c>
      <c r="O77" s="140">
        <f t="shared" ref="O77:O91" si="14">N77*$AF77</f>
        <v>840000</v>
      </c>
      <c r="P77" s="100">
        <v>1500</v>
      </c>
      <c r="Q77" s="122">
        <f t="shared" ref="Q77:Q91" si="15">P77*$AF77</f>
        <v>2100000</v>
      </c>
      <c r="R77" s="100">
        <v>400</v>
      </c>
      <c r="S77" s="122">
        <f t="shared" ref="S77:S91" si="16">R77*$AF77</f>
        <v>560000</v>
      </c>
      <c r="T77" s="100">
        <v>400</v>
      </c>
      <c r="U77" s="122">
        <f t="shared" ref="U77:U91" si="17">T77*$AF77</f>
        <v>560000</v>
      </c>
      <c r="V77" s="100">
        <v>400</v>
      </c>
      <c r="W77" s="122">
        <f t="shared" ref="W77:W91" si="18">V77*$AF77</f>
        <v>560000</v>
      </c>
      <c r="X77" s="100">
        <v>450</v>
      </c>
      <c r="Y77" s="122">
        <f t="shared" ref="Y77:Y91" si="19">X77*$AF77</f>
        <v>630000</v>
      </c>
      <c r="Z77" s="100">
        <v>0</v>
      </c>
      <c r="AA77" s="122">
        <f t="shared" ref="AA77:AA91" si="20">Z77*$AF77</f>
        <v>0</v>
      </c>
      <c r="AB77" s="100">
        <v>0</v>
      </c>
      <c r="AC77" s="122">
        <f t="shared" ref="AC77:AC91" si="21">AB77*$AF77</f>
        <v>0</v>
      </c>
      <c r="AD77" s="101" t="s">
        <v>30</v>
      </c>
      <c r="AE77" s="100">
        <v>5530</v>
      </c>
      <c r="AF77" s="114">
        <v>1400</v>
      </c>
      <c r="AG77" s="122">
        <v>7742000</v>
      </c>
      <c r="AH77" s="122">
        <v>774200</v>
      </c>
      <c r="AI77" s="115">
        <v>8516200</v>
      </c>
    </row>
    <row r="78" spans="1:35" ht="76.5" x14ac:dyDescent="0.25">
      <c r="A78" s="102">
        <v>263</v>
      </c>
      <c r="B78" s="101" t="s">
        <v>707</v>
      </c>
      <c r="C78" s="100" t="s">
        <v>888</v>
      </c>
      <c r="D78" s="101" t="s">
        <v>709</v>
      </c>
      <c r="E78" s="116" t="s">
        <v>886</v>
      </c>
      <c r="F78" s="116" t="s">
        <v>889</v>
      </c>
      <c r="G78" s="116"/>
      <c r="H78" s="108">
        <v>500</v>
      </c>
      <c r="I78" s="122">
        <f t="shared" si="11"/>
        <v>700000</v>
      </c>
      <c r="J78" s="55">
        <v>80</v>
      </c>
      <c r="K78" s="140">
        <f t="shared" si="12"/>
        <v>112000</v>
      </c>
      <c r="L78" s="100">
        <v>400</v>
      </c>
      <c r="M78" s="122">
        <f t="shared" si="13"/>
        <v>560000</v>
      </c>
      <c r="N78" s="55">
        <v>600</v>
      </c>
      <c r="O78" s="140">
        <f t="shared" si="14"/>
        <v>840000</v>
      </c>
      <c r="P78" s="100">
        <v>1500</v>
      </c>
      <c r="Q78" s="122">
        <f t="shared" si="15"/>
        <v>2100000</v>
      </c>
      <c r="R78" s="100">
        <v>280</v>
      </c>
      <c r="S78" s="122">
        <f t="shared" si="16"/>
        <v>392000</v>
      </c>
      <c r="T78" s="100">
        <v>400</v>
      </c>
      <c r="U78" s="122">
        <f t="shared" si="17"/>
        <v>560000</v>
      </c>
      <c r="V78" s="100">
        <v>400</v>
      </c>
      <c r="W78" s="122">
        <f t="shared" si="18"/>
        <v>560000</v>
      </c>
      <c r="X78" s="100">
        <v>540</v>
      </c>
      <c r="Y78" s="122">
        <f t="shared" si="19"/>
        <v>756000</v>
      </c>
      <c r="Z78" s="100">
        <v>0</v>
      </c>
      <c r="AA78" s="122">
        <f t="shared" si="20"/>
        <v>0</v>
      </c>
      <c r="AB78" s="100">
        <v>0</v>
      </c>
      <c r="AC78" s="122">
        <f t="shared" si="21"/>
        <v>0</v>
      </c>
      <c r="AD78" s="101" t="s">
        <v>30</v>
      </c>
      <c r="AE78" s="100">
        <v>4700</v>
      </c>
      <c r="AF78" s="114">
        <v>1400</v>
      </c>
      <c r="AG78" s="122">
        <v>6580000</v>
      </c>
      <c r="AH78" s="122">
        <v>658000</v>
      </c>
      <c r="AI78" s="115">
        <v>7238000</v>
      </c>
    </row>
    <row r="79" spans="1:35" ht="76.5" x14ac:dyDescent="0.25">
      <c r="A79" s="65">
        <v>264</v>
      </c>
      <c r="B79" s="101" t="s">
        <v>707</v>
      </c>
      <c r="C79" s="100" t="s">
        <v>890</v>
      </c>
      <c r="D79" s="101" t="s">
        <v>709</v>
      </c>
      <c r="E79" s="116" t="s">
        <v>886</v>
      </c>
      <c r="F79" s="116" t="s">
        <v>891</v>
      </c>
      <c r="G79" s="116"/>
      <c r="H79" s="108">
        <v>500</v>
      </c>
      <c r="I79" s="122">
        <f t="shared" si="11"/>
        <v>700000</v>
      </c>
      <c r="J79" s="55">
        <v>60</v>
      </c>
      <c r="K79" s="140">
        <f t="shared" si="12"/>
        <v>84000</v>
      </c>
      <c r="L79" s="100">
        <v>400</v>
      </c>
      <c r="M79" s="122">
        <f t="shared" si="13"/>
        <v>560000</v>
      </c>
      <c r="N79" s="55">
        <v>600</v>
      </c>
      <c r="O79" s="140">
        <f t="shared" si="14"/>
        <v>840000</v>
      </c>
      <c r="P79" s="100">
        <v>1500</v>
      </c>
      <c r="Q79" s="122">
        <f t="shared" si="15"/>
        <v>2100000</v>
      </c>
      <c r="R79" s="100">
        <v>220</v>
      </c>
      <c r="S79" s="122">
        <f t="shared" si="16"/>
        <v>308000</v>
      </c>
      <c r="T79" s="100">
        <v>400</v>
      </c>
      <c r="U79" s="122">
        <f t="shared" si="17"/>
        <v>560000</v>
      </c>
      <c r="V79" s="100">
        <v>200</v>
      </c>
      <c r="W79" s="122">
        <f t="shared" si="18"/>
        <v>280000</v>
      </c>
      <c r="X79" s="100">
        <v>350</v>
      </c>
      <c r="Y79" s="122">
        <f t="shared" si="19"/>
        <v>490000</v>
      </c>
      <c r="Z79" s="100">
        <v>0</v>
      </c>
      <c r="AA79" s="122">
        <f t="shared" si="20"/>
        <v>0</v>
      </c>
      <c r="AB79" s="100">
        <v>0</v>
      </c>
      <c r="AC79" s="122">
        <f t="shared" si="21"/>
        <v>0</v>
      </c>
      <c r="AD79" s="101" t="s">
        <v>30</v>
      </c>
      <c r="AE79" s="100">
        <v>4230</v>
      </c>
      <c r="AF79" s="114">
        <v>1400</v>
      </c>
      <c r="AG79" s="122">
        <v>5922000</v>
      </c>
      <c r="AH79" s="122">
        <v>592200</v>
      </c>
      <c r="AI79" s="115">
        <v>6514200</v>
      </c>
    </row>
    <row r="80" spans="1:35" ht="114.75" x14ac:dyDescent="0.25">
      <c r="A80" s="102">
        <v>265</v>
      </c>
      <c r="B80" s="101" t="s">
        <v>707</v>
      </c>
      <c r="C80" s="100" t="s">
        <v>892</v>
      </c>
      <c r="D80" s="101" t="s">
        <v>709</v>
      </c>
      <c r="E80" s="116" t="s">
        <v>893</v>
      </c>
      <c r="F80" s="116" t="s">
        <v>894</v>
      </c>
      <c r="G80" s="116"/>
      <c r="H80" s="108">
        <v>500</v>
      </c>
      <c r="I80" s="122">
        <f t="shared" si="11"/>
        <v>675000</v>
      </c>
      <c r="J80" s="55">
        <v>80</v>
      </c>
      <c r="K80" s="140">
        <f t="shared" si="12"/>
        <v>108000</v>
      </c>
      <c r="L80" s="100">
        <v>400</v>
      </c>
      <c r="M80" s="122">
        <f t="shared" si="13"/>
        <v>540000</v>
      </c>
      <c r="N80" s="55">
        <v>900</v>
      </c>
      <c r="O80" s="140">
        <f t="shared" si="14"/>
        <v>1215000</v>
      </c>
      <c r="P80" s="100">
        <v>1500</v>
      </c>
      <c r="Q80" s="122">
        <f t="shared" si="15"/>
        <v>2025000</v>
      </c>
      <c r="R80" s="100">
        <v>240</v>
      </c>
      <c r="S80" s="122">
        <f t="shared" si="16"/>
        <v>324000</v>
      </c>
      <c r="T80" s="100">
        <v>400</v>
      </c>
      <c r="U80" s="122">
        <f t="shared" si="17"/>
        <v>540000</v>
      </c>
      <c r="V80" s="100">
        <v>300</v>
      </c>
      <c r="W80" s="122">
        <f t="shared" si="18"/>
        <v>405000</v>
      </c>
      <c r="X80" s="100">
        <v>450</v>
      </c>
      <c r="Y80" s="122">
        <f t="shared" si="19"/>
        <v>607500</v>
      </c>
      <c r="Z80" s="100">
        <v>0</v>
      </c>
      <c r="AA80" s="122">
        <f t="shared" si="20"/>
        <v>0</v>
      </c>
      <c r="AB80" s="100">
        <v>0</v>
      </c>
      <c r="AC80" s="122">
        <f t="shared" si="21"/>
        <v>0</v>
      </c>
      <c r="AD80" s="101" t="s">
        <v>30</v>
      </c>
      <c r="AE80" s="100">
        <v>4770</v>
      </c>
      <c r="AF80" s="114">
        <v>1350</v>
      </c>
      <c r="AG80" s="122">
        <v>6439500</v>
      </c>
      <c r="AH80" s="122">
        <v>643950</v>
      </c>
      <c r="AI80" s="115">
        <v>7083450</v>
      </c>
    </row>
    <row r="81" spans="1:35" ht="51" x14ac:dyDescent="0.25">
      <c r="A81" s="65">
        <v>266</v>
      </c>
      <c r="B81" s="101" t="s">
        <v>707</v>
      </c>
      <c r="C81" s="100" t="s">
        <v>895</v>
      </c>
      <c r="D81" s="101" t="s">
        <v>709</v>
      </c>
      <c r="E81" s="116" t="s">
        <v>896</v>
      </c>
      <c r="F81" s="116" t="s">
        <v>897</v>
      </c>
      <c r="G81" s="116"/>
      <c r="H81" s="108">
        <v>5000</v>
      </c>
      <c r="I81" s="122">
        <f t="shared" si="11"/>
        <v>2000000</v>
      </c>
      <c r="J81" s="55">
        <v>2500</v>
      </c>
      <c r="K81" s="140">
        <f t="shared" si="12"/>
        <v>1000000</v>
      </c>
      <c r="L81" s="100">
        <v>1000</v>
      </c>
      <c r="M81" s="122">
        <f t="shared" si="13"/>
        <v>400000</v>
      </c>
      <c r="N81" s="55">
        <v>900</v>
      </c>
      <c r="O81" s="140">
        <f t="shared" si="14"/>
        <v>360000</v>
      </c>
      <c r="P81" s="100">
        <v>1500</v>
      </c>
      <c r="Q81" s="122">
        <f t="shared" si="15"/>
        <v>600000</v>
      </c>
      <c r="R81" s="100">
        <v>1000</v>
      </c>
      <c r="S81" s="122">
        <f t="shared" si="16"/>
        <v>400000</v>
      </c>
      <c r="T81" s="100">
        <v>1500</v>
      </c>
      <c r="U81" s="122">
        <f t="shared" si="17"/>
        <v>600000</v>
      </c>
      <c r="V81" s="100">
        <v>600</v>
      </c>
      <c r="W81" s="122">
        <f t="shared" si="18"/>
        <v>240000</v>
      </c>
      <c r="X81" s="100">
        <v>600</v>
      </c>
      <c r="Y81" s="122">
        <f t="shared" si="19"/>
        <v>240000</v>
      </c>
      <c r="Z81" s="100">
        <v>0</v>
      </c>
      <c r="AA81" s="122">
        <f t="shared" si="20"/>
        <v>0</v>
      </c>
      <c r="AB81" s="100">
        <v>0</v>
      </c>
      <c r="AC81" s="122">
        <f t="shared" si="21"/>
        <v>0</v>
      </c>
      <c r="AD81" s="101" t="s">
        <v>898</v>
      </c>
      <c r="AE81" s="100">
        <v>14600</v>
      </c>
      <c r="AF81" s="114">
        <v>400</v>
      </c>
      <c r="AG81" s="122">
        <v>5840000</v>
      </c>
      <c r="AH81" s="122">
        <v>584000</v>
      </c>
      <c r="AI81" s="115">
        <v>6424000</v>
      </c>
    </row>
    <row r="82" spans="1:35" ht="51" x14ac:dyDescent="0.25">
      <c r="A82" s="102">
        <v>267</v>
      </c>
      <c r="B82" s="101" t="s">
        <v>707</v>
      </c>
      <c r="C82" s="100" t="s">
        <v>899</v>
      </c>
      <c r="D82" s="101" t="s">
        <v>709</v>
      </c>
      <c r="E82" s="116" t="s">
        <v>822</v>
      </c>
      <c r="F82" s="116" t="s">
        <v>900</v>
      </c>
      <c r="G82" s="116"/>
      <c r="H82" s="108">
        <v>5000</v>
      </c>
      <c r="I82" s="122">
        <f t="shared" si="11"/>
        <v>500000</v>
      </c>
      <c r="J82" s="55">
        <v>3000</v>
      </c>
      <c r="K82" s="140">
        <f t="shared" si="12"/>
        <v>300000</v>
      </c>
      <c r="L82" s="100">
        <v>5000</v>
      </c>
      <c r="M82" s="122">
        <f t="shared" si="13"/>
        <v>500000</v>
      </c>
      <c r="N82" s="55">
        <v>900</v>
      </c>
      <c r="O82" s="140">
        <f t="shared" si="14"/>
        <v>90000</v>
      </c>
      <c r="P82" s="100">
        <v>1500</v>
      </c>
      <c r="Q82" s="122">
        <f t="shared" si="15"/>
        <v>150000</v>
      </c>
      <c r="R82" s="100">
        <v>1800</v>
      </c>
      <c r="S82" s="122">
        <f t="shared" si="16"/>
        <v>180000</v>
      </c>
      <c r="T82" s="100">
        <v>1500</v>
      </c>
      <c r="U82" s="122">
        <f t="shared" si="17"/>
        <v>150000</v>
      </c>
      <c r="V82" s="100">
        <v>600</v>
      </c>
      <c r="W82" s="122">
        <f t="shared" si="18"/>
        <v>60000</v>
      </c>
      <c r="X82" s="100">
        <v>1400</v>
      </c>
      <c r="Y82" s="122">
        <f t="shared" si="19"/>
        <v>140000</v>
      </c>
      <c r="Z82" s="100">
        <v>0</v>
      </c>
      <c r="AA82" s="122">
        <f t="shared" si="20"/>
        <v>0</v>
      </c>
      <c r="AB82" s="100">
        <v>0</v>
      </c>
      <c r="AC82" s="122">
        <f t="shared" si="21"/>
        <v>0</v>
      </c>
      <c r="AD82" s="101" t="s">
        <v>30</v>
      </c>
      <c r="AE82" s="100">
        <v>20700</v>
      </c>
      <c r="AF82" s="114">
        <v>100</v>
      </c>
      <c r="AG82" s="122">
        <v>2070000</v>
      </c>
      <c r="AH82" s="122">
        <v>207000</v>
      </c>
      <c r="AI82" s="115">
        <v>2277000</v>
      </c>
    </row>
    <row r="83" spans="1:35" ht="51" x14ac:dyDescent="0.25">
      <c r="A83" s="65">
        <v>268</v>
      </c>
      <c r="B83" s="101" t="s">
        <v>707</v>
      </c>
      <c r="C83" s="100" t="s">
        <v>901</v>
      </c>
      <c r="D83" s="101" t="s">
        <v>709</v>
      </c>
      <c r="E83" s="116" t="s">
        <v>819</v>
      </c>
      <c r="F83" s="116" t="s">
        <v>900</v>
      </c>
      <c r="G83" s="116"/>
      <c r="H83" s="108">
        <v>5000</v>
      </c>
      <c r="I83" s="122">
        <f t="shared" si="11"/>
        <v>475000</v>
      </c>
      <c r="J83" s="55">
        <v>1000</v>
      </c>
      <c r="K83" s="140">
        <f t="shared" si="12"/>
        <v>95000</v>
      </c>
      <c r="L83" s="100">
        <v>50</v>
      </c>
      <c r="M83" s="122">
        <f t="shared" si="13"/>
        <v>4750</v>
      </c>
      <c r="N83" s="55">
        <v>900</v>
      </c>
      <c r="O83" s="140">
        <f t="shared" si="14"/>
        <v>85500</v>
      </c>
      <c r="P83" s="100">
        <v>1500</v>
      </c>
      <c r="Q83" s="122">
        <f t="shared" si="15"/>
        <v>142500</v>
      </c>
      <c r="R83" s="100">
        <v>250</v>
      </c>
      <c r="S83" s="122">
        <f t="shared" si="16"/>
        <v>23750</v>
      </c>
      <c r="T83" s="100">
        <v>1500</v>
      </c>
      <c r="U83" s="122">
        <f t="shared" si="17"/>
        <v>142500</v>
      </c>
      <c r="V83" s="100">
        <v>600</v>
      </c>
      <c r="W83" s="122">
        <f t="shared" si="18"/>
        <v>57000</v>
      </c>
      <c r="X83" s="100">
        <v>450</v>
      </c>
      <c r="Y83" s="122">
        <f t="shared" si="19"/>
        <v>42750</v>
      </c>
      <c r="Z83" s="100">
        <v>0</v>
      </c>
      <c r="AA83" s="122">
        <f t="shared" si="20"/>
        <v>0</v>
      </c>
      <c r="AB83" s="100">
        <v>0</v>
      </c>
      <c r="AC83" s="122">
        <f t="shared" si="21"/>
        <v>0</v>
      </c>
      <c r="AD83" s="101" t="s">
        <v>30</v>
      </c>
      <c r="AE83" s="100">
        <v>11250</v>
      </c>
      <c r="AF83" s="114">
        <v>95</v>
      </c>
      <c r="AG83" s="122">
        <v>1068750</v>
      </c>
      <c r="AH83" s="122">
        <v>106875</v>
      </c>
      <c r="AI83" s="115">
        <v>1175625</v>
      </c>
    </row>
    <row r="84" spans="1:35" ht="51" x14ac:dyDescent="0.25">
      <c r="A84" s="102">
        <v>269</v>
      </c>
      <c r="B84" s="101" t="s">
        <v>707</v>
      </c>
      <c r="C84" s="100" t="s">
        <v>902</v>
      </c>
      <c r="D84" s="101" t="s">
        <v>709</v>
      </c>
      <c r="E84" s="116" t="s">
        <v>807</v>
      </c>
      <c r="F84" s="116" t="s">
        <v>903</v>
      </c>
      <c r="G84" s="116"/>
      <c r="H84" s="109">
        <v>200</v>
      </c>
      <c r="I84" s="122">
        <f t="shared" si="11"/>
        <v>500000</v>
      </c>
      <c r="J84" s="55">
        <v>50</v>
      </c>
      <c r="K84" s="140">
        <f t="shared" si="12"/>
        <v>125000</v>
      </c>
      <c r="L84" s="100">
        <v>200</v>
      </c>
      <c r="M84" s="122">
        <f t="shared" si="13"/>
        <v>500000</v>
      </c>
      <c r="N84" s="55">
        <v>150</v>
      </c>
      <c r="O84" s="140">
        <f t="shared" si="14"/>
        <v>375000</v>
      </c>
      <c r="P84" s="100">
        <v>1500</v>
      </c>
      <c r="Q84" s="122">
        <f t="shared" si="15"/>
        <v>3750000</v>
      </c>
      <c r="R84" s="100">
        <v>100</v>
      </c>
      <c r="S84" s="122">
        <f t="shared" si="16"/>
        <v>250000</v>
      </c>
      <c r="T84" s="100">
        <v>200</v>
      </c>
      <c r="U84" s="122">
        <f t="shared" si="17"/>
        <v>500000</v>
      </c>
      <c r="V84" s="100">
        <v>200</v>
      </c>
      <c r="W84" s="122">
        <f t="shared" si="18"/>
        <v>500000</v>
      </c>
      <c r="X84" s="100">
        <v>250</v>
      </c>
      <c r="Y84" s="122">
        <f t="shared" si="19"/>
        <v>625000</v>
      </c>
      <c r="Z84" s="100">
        <v>0</v>
      </c>
      <c r="AA84" s="122">
        <f t="shared" si="20"/>
        <v>0</v>
      </c>
      <c r="AB84" s="100">
        <v>0</v>
      </c>
      <c r="AC84" s="122">
        <f t="shared" si="21"/>
        <v>0</v>
      </c>
      <c r="AD84" s="101" t="s">
        <v>30</v>
      </c>
      <c r="AE84" s="100">
        <v>2850</v>
      </c>
      <c r="AF84" s="61">
        <v>2500</v>
      </c>
      <c r="AG84" s="122">
        <v>7125000</v>
      </c>
      <c r="AH84" s="122">
        <v>712500</v>
      </c>
      <c r="AI84" s="115">
        <v>7837500</v>
      </c>
    </row>
    <row r="85" spans="1:35" ht="76.5" x14ac:dyDescent="0.25">
      <c r="A85" s="65">
        <v>270</v>
      </c>
      <c r="B85" s="101" t="s">
        <v>707</v>
      </c>
      <c r="C85" s="100" t="s">
        <v>904</v>
      </c>
      <c r="D85" s="101" t="s">
        <v>709</v>
      </c>
      <c r="E85" s="116" t="s">
        <v>866</v>
      </c>
      <c r="F85" s="116" t="s">
        <v>905</v>
      </c>
      <c r="G85" s="116" t="s">
        <v>906</v>
      </c>
      <c r="H85" s="57">
        <v>800</v>
      </c>
      <c r="I85" s="122">
        <f t="shared" si="11"/>
        <v>1600000</v>
      </c>
      <c r="J85" s="55">
        <v>1000</v>
      </c>
      <c r="K85" s="140">
        <f t="shared" si="12"/>
        <v>2000000</v>
      </c>
      <c r="L85" s="100">
        <v>300</v>
      </c>
      <c r="M85" s="122">
        <f t="shared" si="13"/>
        <v>600000</v>
      </c>
      <c r="N85" s="55">
        <v>500</v>
      </c>
      <c r="O85" s="140">
        <f t="shared" si="14"/>
        <v>1000000</v>
      </c>
      <c r="P85" s="58">
        <v>1500</v>
      </c>
      <c r="Q85" s="122">
        <f t="shared" si="15"/>
        <v>3000000</v>
      </c>
      <c r="R85" s="64">
        <v>700</v>
      </c>
      <c r="S85" s="122">
        <f t="shared" si="16"/>
        <v>1400000</v>
      </c>
      <c r="T85" s="100">
        <v>100</v>
      </c>
      <c r="U85" s="122">
        <f t="shared" si="17"/>
        <v>200000</v>
      </c>
      <c r="V85" s="100">
        <v>450</v>
      </c>
      <c r="W85" s="122">
        <f t="shared" si="18"/>
        <v>900000</v>
      </c>
      <c r="X85" s="100">
        <v>0</v>
      </c>
      <c r="Y85" s="122">
        <f t="shared" si="19"/>
        <v>0</v>
      </c>
      <c r="Z85" s="100">
        <v>0</v>
      </c>
      <c r="AA85" s="122">
        <f t="shared" si="20"/>
        <v>0</v>
      </c>
      <c r="AB85" s="100">
        <v>0</v>
      </c>
      <c r="AC85" s="122">
        <f t="shared" si="21"/>
        <v>0</v>
      </c>
      <c r="AD85" s="101" t="s">
        <v>30</v>
      </c>
      <c r="AE85" s="100">
        <v>5350</v>
      </c>
      <c r="AF85" s="114">
        <v>2000</v>
      </c>
      <c r="AG85" s="122">
        <v>10700000</v>
      </c>
      <c r="AH85" s="122">
        <v>1070000</v>
      </c>
      <c r="AI85" s="115">
        <v>11770000</v>
      </c>
    </row>
    <row r="86" spans="1:35" ht="76.5" x14ac:dyDescent="0.25">
      <c r="A86" s="102">
        <v>271</v>
      </c>
      <c r="B86" s="101" t="s">
        <v>707</v>
      </c>
      <c r="C86" s="100" t="s">
        <v>907</v>
      </c>
      <c r="D86" s="101" t="s">
        <v>709</v>
      </c>
      <c r="E86" s="116" t="s">
        <v>866</v>
      </c>
      <c r="F86" s="116" t="s">
        <v>908</v>
      </c>
      <c r="G86" s="116" t="s">
        <v>909</v>
      </c>
      <c r="H86" s="57">
        <v>400</v>
      </c>
      <c r="I86" s="122">
        <f t="shared" si="11"/>
        <v>800000</v>
      </c>
      <c r="J86" s="55">
        <v>500</v>
      </c>
      <c r="K86" s="140">
        <f t="shared" si="12"/>
        <v>1000000</v>
      </c>
      <c r="L86" s="100">
        <v>300</v>
      </c>
      <c r="M86" s="122">
        <f t="shared" si="13"/>
        <v>600000</v>
      </c>
      <c r="N86" s="55">
        <v>500</v>
      </c>
      <c r="O86" s="140">
        <f t="shared" si="14"/>
        <v>1000000</v>
      </c>
      <c r="P86" s="58">
        <v>1500</v>
      </c>
      <c r="Q86" s="122">
        <f t="shared" si="15"/>
        <v>3000000</v>
      </c>
      <c r="R86" s="64">
        <v>500</v>
      </c>
      <c r="S86" s="122">
        <f t="shared" si="16"/>
        <v>1000000</v>
      </c>
      <c r="T86" s="100">
        <v>100</v>
      </c>
      <c r="U86" s="122">
        <f t="shared" si="17"/>
        <v>200000</v>
      </c>
      <c r="V86" s="100">
        <v>200</v>
      </c>
      <c r="W86" s="122">
        <f t="shared" si="18"/>
        <v>400000</v>
      </c>
      <c r="X86" s="100">
        <v>0</v>
      </c>
      <c r="Y86" s="122">
        <f t="shared" si="19"/>
        <v>0</v>
      </c>
      <c r="Z86" s="100">
        <v>0</v>
      </c>
      <c r="AA86" s="122">
        <f t="shared" si="20"/>
        <v>0</v>
      </c>
      <c r="AB86" s="100">
        <v>0</v>
      </c>
      <c r="AC86" s="122">
        <f t="shared" si="21"/>
        <v>0</v>
      </c>
      <c r="AD86" s="101" t="s">
        <v>30</v>
      </c>
      <c r="AE86" s="100">
        <v>4000</v>
      </c>
      <c r="AF86" s="114">
        <v>2000</v>
      </c>
      <c r="AG86" s="122">
        <v>8000000</v>
      </c>
      <c r="AH86" s="122">
        <v>800000</v>
      </c>
      <c r="AI86" s="115">
        <v>8800000</v>
      </c>
    </row>
    <row r="87" spans="1:35" ht="76.5" x14ac:dyDescent="0.25">
      <c r="A87" s="65">
        <v>272</v>
      </c>
      <c r="B87" s="101" t="s">
        <v>707</v>
      </c>
      <c r="C87" s="100" t="s">
        <v>910</v>
      </c>
      <c r="D87" s="101" t="s">
        <v>709</v>
      </c>
      <c r="E87" s="104" t="s">
        <v>911</v>
      </c>
      <c r="F87" s="52" t="s">
        <v>912</v>
      </c>
      <c r="G87" s="116" t="s">
        <v>913</v>
      </c>
      <c r="H87" s="57">
        <v>200</v>
      </c>
      <c r="I87" s="122">
        <f t="shared" si="11"/>
        <v>200000</v>
      </c>
      <c r="J87" s="55">
        <v>500</v>
      </c>
      <c r="K87" s="140">
        <f t="shared" si="12"/>
        <v>500000</v>
      </c>
      <c r="L87" s="100">
        <v>20</v>
      </c>
      <c r="M87" s="122">
        <f t="shared" si="13"/>
        <v>20000</v>
      </c>
      <c r="N87" s="55">
        <v>500</v>
      </c>
      <c r="O87" s="140">
        <f t="shared" si="14"/>
        <v>500000</v>
      </c>
      <c r="P87" s="58">
        <v>1500</v>
      </c>
      <c r="Q87" s="122">
        <f t="shared" si="15"/>
        <v>1500000</v>
      </c>
      <c r="R87" s="64">
        <v>500</v>
      </c>
      <c r="S87" s="122">
        <f t="shared" si="16"/>
        <v>500000</v>
      </c>
      <c r="T87" s="100">
        <v>1000</v>
      </c>
      <c r="U87" s="122">
        <f t="shared" si="17"/>
        <v>1000000</v>
      </c>
      <c r="V87" s="100">
        <v>1200</v>
      </c>
      <c r="W87" s="122">
        <f t="shared" si="18"/>
        <v>1200000</v>
      </c>
      <c r="X87" s="100">
        <v>0</v>
      </c>
      <c r="Y87" s="122">
        <f t="shared" si="19"/>
        <v>0</v>
      </c>
      <c r="Z87" s="100">
        <v>0</v>
      </c>
      <c r="AA87" s="122">
        <f t="shared" si="20"/>
        <v>0</v>
      </c>
      <c r="AB87" s="100">
        <v>0</v>
      </c>
      <c r="AC87" s="122">
        <f t="shared" si="21"/>
        <v>0</v>
      </c>
      <c r="AD87" s="100" t="s">
        <v>914</v>
      </c>
      <c r="AE87" s="100">
        <v>5420</v>
      </c>
      <c r="AF87" s="61">
        <v>1000</v>
      </c>
      <c r="AG87" s="122">
        <v>5420000</v>
      </c>
      <c r="AH87" s="122">
        <v>542000</v>
      </c>
      <c r="AI87" s="115">
        <v>5962000</v>
      </c>
    </row>
    <row r="88" spans="1:35" ht="51" x14ac:dyDescent="0.25">
      <c r="A88" s="102">
        <v>273</v>
      </c>
      <c r="B88" s="101" t="s">
        <v>707</v>
      </c>
      <c r="C88" s="100" t="s">
        <v>915</v>
      </c>
      <c r="D88" s="101" t="s">
        <v>709</v>
      </c>
      <c r="E88" s="116" t="s">
        <v>916</v>
      </c>
      <c r="F88" s="116" t="s">
        <v>917</v>
      </c>
      <c r="G88" s="116"/>
      <c r="H88" s="57">
        <v>400</v>
      </c>
      <c r="I88" s="122">
        <f t="shared" si="11"/>
        <v>480000</v>
      </c>
      <c r="J88" s="55">
        <v>500</v>
      </c>
      <c r="K88" s="140">
        <f t="shared" si="12"/>
        <v>600000</v>
      </c>
      <c r="L88" s="100">
        <v>100</v>
      </c>
      <c r="M88" s="122">
        <f t="shared" si="13"/>
        <v>120000</v>
      </c>
      <c r="N88" s="55">
        <v>1500</v>
      </c>
      <c r="O88" s="140">
        <f t="shared" si="14"/>
        <v>1800000</v>
      </c>
      <c r="P88" s="58">
        <v>1500</v>
      </c>
      <c r="Q88" s="122">
        <f t="shared" si="15"/>
        <v>1800000</v>
      </c>
      <c r="R88" s="64">
        <v>1200</v>
      </c>
      <c r="S88" s="122">
        <f t="shared" si="16"/>
        <v>1440000</v>
      </c>
      <c r="T88" s="100">
        <v>2000</v>
      </c>
      <c r="U88" s="122">
        <f t="shared" si="17"/>
        <v>2400000</v>
      </c>
      <c r="V88" s="100">
        <v>600</v>
      </c>
      <c r="W88" s="122">
        <f t="shared" si="18"/>
        <v>720000</v>
      </c>
      <c r="X88" s="100">
        <v>0</v>
      </c>
      <c r="Y88" s="122">
        <f t="shared" si="19"/>
        <v>0</v>
      </c>
      <c r="Z88" s="100">
        <v>0</v>
      </c>
      <c r="AA88" s="122">
        <f t="shared" si="20"/>
        <v>0</v>
      </c>
      <c r="AB88" s="100">
        <v>0</v>
      </c>
      <c r="AC88" s="122">
        <f t="shared" si="21"/>
        <v>0</v>
      </c>
      <c r="AD88" s="101" t="s">
        <v>30</v>
      </c>
      <c r="AE88" s="100">
        <v>7800</v>
      </c>
      <c r="AF88" s="114">
        <v>1200</v>
      </c>
      <c r="AG88" s="122">
        <v>9360000</v>
      </c>
      <c r="AH88" s="122">
        <v>936000</v>
      </c>
      <c r="AI88" s="115">
        <v>10296000</v>
      </c>
    </row>
    <row r="89" spans="1:35" ht="63.75" x14ac:dyDescent="0.25">
      <c r="A89" s="65">
        <v>274</v>
      </c>
      <c r="B89" s="101" t="s">
        <v>707</v>
      </c>
      <c r="C89" s="100" t="s">
        <v>918</v>
      </c>
      <c r="D89" s="101" t="s">
        <v>709</v>
      </c>
      <c r="E89" s="104" t="s">
        <v>919</v>
      </c>
      <c r="F89" s="104" t="s">
        <v>920</v>
      </c>
      <c r="G89" s="116" t="s">
        <v>921</v>
      </c>
      <c r="H89" s="57">
        <v>400</v>
      </c>
      <c r="I89" s="122">
        <f t="shared" si="11"/>
        <v>1800000</v>
      </c>
      <c r="J89" s="55">
        <v>600</v>
      </c>
      <c r="K89" s="140">
        <f t="shared" si="12"/>
        <v>2700000</v>
      </c>
      <c r="L89" s="100">
        <v>300</v>
      </c>
      <c r="M89" s="122">
        <f t="shared" si="13"/>
        <v>1350000</v>
      </c>
      <c r="N89" s="55">
        <v>400</v>
      </c>
      <c r="O89" s="140">
        <f t="shared" si="14"/>
        <v>1800000</v>
      </c>
      <c r="P89" s="58">
        <v>1500</v>
      </c>
      <c r="Q89" s="122">
        <f t="shared" si="15"/>
        <v>6750000</v>
      </c>
      <c r="R89" s="64">
        <v>600</v>
      </c>
      <c r="S89" s="122">
        <f t="shared" si="16"/>
        <v>2700000</v>
      </c>
      <c r="T89" s="100">
        <v>200</v>
      </c>
      <c r="U89" s="122">
        <f t="shared" si="17"/>
        <v>900000</v>
      </c>
      <c r="V89" s="100">
        <v>600</v>
      </c>
      <c r="W89" s="122">
        <f t="shared" si="18"/>
        <v>2700000</v>
      </c>
      <c r="X89" s="100">
        <v>0</v>
      </c>
      <c r="Y89" s="122">
        <f t="shared" si="19"/>
        <v>0</v>
      </c>
      <c r="Z89" s="100">
        <v>0</v>
      </c>
      <c r="AA89" s="122">
        <f t="shared" si="20"/>
        <v>0</v>
      </c>
      <c r="AB89" s="100">
        <v>0</v>
      </c>
      <c r="AC89" s="122">
        <f t="shared" si="21"/>
        <v>0</v>
      </c>
      <c r="AD89" s="101" t="s">
        <v>922</v>
      </c>
      <c r="AE89" s="100">
        <v>4600</v>
      </c>
      <c r="AF89" s="61">
        <v>4500</v>
      </c>
      <c r="AG89" s="122">
        <v>20700000</v>
      </c>
      <c r="AH89" s="122">
        <v>2070000</v>
      </c>
      <c r="AI89" s="115">
        <v>22770000</v>
      </c>
    </row>
    <row r="90" spans="1:35" ht="63.75" x14ac:dyDescent="0.25">
      <c r="A90" s="102">
        <v>275</v>
      </c>
      <c r="B90" s="101" t="s">
        <v>707</v>
      </c>
      <c r="C90" s="100" t="s">
        <v>923</v>
      </c>
      <c r="D90" s="101" t="s">
        <v>709</v>
      </c>
      <c r="E90" s="116" t="s">
        <v>924</v>
      </c>
      <c r="F90" s="116" t="s">
        <v>925</v>
      </c>
      <c r="G90" s="116" t="s">
        <v>926</v>
      </c>
      <c r="H90" s="56">
        <v>400</v>
      </c>
      <c r="I90" s="122">
        <f t="shared" si="11"/>
        <v>1120000</v>
      </c>
      <c r="J90" s="55">
        <v>300</v>
      </c>
      <c r="K90" s="140">
        <f t="shared" si="12"/>
        <v>840000</v>
      </c>
      <c r="L90" s="100">
        <v>300</v>
      </c>
      <c r="M90" s="122">
        <f t="shared" si="13"/>
        <v>840000</v>
      </c>
      <c r="N90" s="55">
        <v>400</v>
      </c>
      <c r="O90" s="140">
        <f t="shared" si="14"/>
        <v>1120000</v>
      </c>
      <c r="P90" s="58">
        <v>1500</v>
      </c>
      <c r="Q90" s="122">
        <f t="shared" si="15"/>
        <v>4200000</v>
      </c>
      <c r="R90" s="64">
        <v>600</v>
      </c>
      <c r="S90" s="122">
        <f t="shared" si="16"/>
        <v>1680000</v>
      </c>
      <c r="T90" s="100">
        <v>100</v>
      </c>
      <c r="U90" s="122">
        <f t="shared" si="17"/>
        <v>280000</v>
      </c>
      <c r="V90" s="100">
        <v>200</v>
      </c>
      <c r="W90" s="122">
        <f t="shared" si="18"/>
        <v>560000</v>
      </c>
      <c r="X90" s="100">
        <v>0</v>
      </c>
      <c r="Y90" s="122">
        <f t="shared" si="19"/>
        <v>0</v>
      </c>
      <c r="Z90" s="100">
        <v>0</v>
      </c>
      <c r="AA90" s="122">
        <f t="shared" si="20"/>
        <v>0</v>
      </c>
      <c r="AB90" s="100">
        <v>0</v>
      </c>
      <c r="AC90" s="122">
        <f t="shared" si="21"/>
        <v>0</v>
      </c>
      <c r="AD90" s="100" t="s">
        <v>922</v>
      </c>
      <c r="AE90" s="100">
        <v>3800</v>
      </c>
      <c r="AF90" s="61">
        <v>2800</v>
      </c>
      <c r="AG90" s="122">
        <v>10640000</v>
      </c>
      <c r="AH90" s="122">
        <v>1064000</v>
      </c>
      <c r="AI90" s="115">
        <v>11704000</v>
      </c>
    </row>
    <row r="91" spans="1:35" ht="51.75" thickBot="1" x14ac:dyDescent="0.3">
      <c r="A91" s="66">
        <v>276</v>
      </c>
      <c r="B91" s="103" t="s">
        <v>707</v>
      </c>
      <c r="C91" s="129" t="s">
        <v>927</v>
      </c>
      <c r="D91" s="103" t="s">
        <v>709</v>
      </c>
      <c r="E91" s="118" t="s">
        <v>928</v>
      </c>
      <c r="F91" s="118" t="s">
        <v>929</v>
      </c>
      <c r="G91" s="118" t="s">
        <v>930</v>
      </c>
      <c r="H91" s="59">
        <v>400</v>
      </c>
      <c r="I91" s="122">
        <f t="shared" si="11"/>
        <v>1400000</v>
      </c>
      <c r="J91" s="54">
        <v>150</v>
      </c>
      <c r="K91" s="140">
        <f t="shared" si="12"/>
        <v>525000</v>
      </c>
      <c r="L91" s="129">
        <v>300</v>
      </c>
      <c r="M91" s="122">
        <f t="shared" si="13"/>
        <v>1050000</v>
      </c>
      <c r="N91" s="54">
        <v>400</v>
      </c>
      <c r="O91" s="140">
        <f t="shared" si="14"/>
        <v>1400000</v>
      </c>
      <c r="P91" s="60">
        <v>1500</v>
      </c>
      <c r="Q91" s="122">
        <f t="shared" si="15"/>
        <v>5250000</v>
      </c>
      <c r="R91" s="67">
        <v>400</v>
      </c>
      <c r="S91" s="122">
        <f t="shared" si="16"/>
        <v>1400000</v>
      </c>
      <c r="T91" s="129">
        <v>150</v>
      </c>
      <c r="U91" s="122">
        <f t="shared" si="17"/>
        <v>525000</v>
      </c>
      <c r="V91" s="129">
        <v>300</v>
      </c>
      <c r="W91" s="122">
        <f t="shared" si="18"/>
        <v>1050000</v>
      </c>
      <c r="X91" s="129">
        <v>0</v>
      </c>
      <c r="Y91" s="122">
        <f t="shared" si="19"/>
        <v>0</v>
      </c>
      <c r="Z91" s="129">
        <v>0</v>
      </c>
      <c r="AA91" s="122">
        <f t="shared" si="20"/>
        <v>0</v>
      </c>
      <c r="AB91" s="129">
        <v>0</v>
      </c>
      <c r="AC91" s="122">
        <f t="shared" si="21"/>
        <v>0</v>
      </c>
      <c r="AD91" s="129" t="s">
        <v>30</v>
      </c>
      <c r="AE91" s="129">
        <v>3600</v>
      </c>
      <c r="AF91" s="63">
        <v>3500</v>
      </c>
      <c r="AG91" s="130">
        <v>12600000</v>
      </c>
      <c r="AH91" s="130">
        <v>1260000</v>
      </c>
      <c r="AI91" s="131">
        <v>13860000</v>
      </c>
    </row>
    <row r="92" spans="1:35" ht="39" thickBot="1" x14ac:dyDescent="0.3">
      <c r="A92" s="188"/>
      <c r="B92" s="188"/>
      <c r="C92" s="188"/>
      <c r="D92" s="188"/>
      <c r="E92" s="188"/>
      <c r="F92" s="188"/>
      <c r="G92" s="188"/>
      <c r="H92" s="188">
        <f>SUM(H12:H91)</f>
        <v>79100</v>
      </c>
      <c r="I92" s="188">
        <f t="shared" ref="I92:AC92" si="22">SUM(I12:I91)</f>
        <v>58441000</v>
      </c>
      <c r="J92" s="188">
        <f t="shared" si="22"/>
        <v>36920</v>
      </c>
      <c r="K92" s="188">
        <f t="shared" si="22"/>
        <v>21755250</v>
      </c>
      <c r="L92" s="188">
        <f t="shared" si="22"/>
        <v>47920</v>
      </c>
      <c r="M92" s="188">
        <f t="shared" si="22"/>
        <v>37765500</v>
      </c>
      <c r="N92" s="188">
        <f t="shared" si="22"/>
        <v>50480</v>
      </c>
      <c r="O92" s="188">
        <f t="shared" si="22"/>
        <v>61074710</v>
      </c>
      <c r="P92" s="188">
        <f t="shared" si="22"/>
        <v>120000</v>
      </c>
      <c r="Q92" s="188">
        <f t="shared" si="22"/>
        <v>160462500</v>
      </c>
      <c r="R92" s="188">
        <f t="shared" si="22"/>
        <v>35930</v>
      </c>
      <c r="S92" s="188">
        <f t="shared" si="22"/>
        <v>31730150</v>
      </c>
      <c r="T92" s="188">
        <f t="shared" si="22"/>
        <v>54650</v>
      </c>
      <c r="U92" s="188">
        <f t="shared" si="22"/>
        <v>55015000</v>
      </c>
      <c r="V92" s="188">
        <f t="shared" si="22"/>
        <v>32290</v>
      </c>
      <c r="W92" s="188">
        <f t="shared" si="22"/>
        <v>39195200</v>
      </c>
      <c r="X92" s="188">
        <f t="shared" si="22"/>
        <v>46850</v>
      </c>
      <c r="Y92" s="188">
        <f t="shared" si="22"/>
        <v>32001200</v>
      </c>
      <c r="Z92" s="188">
        <f t="shared" si="22"/>
        <v>0</v>
      </c>
      <c r="AA92" s="188">
        <f t="shared" si="22"/>
        <v>0</v>
      </c>
      <c r="AB92" s="188">
        <f t="shared" si="22"/>
        <v>0</v>
      </c>
      <c r="AC92" s="188">
        <f t="shared" si="22"/>
        <v>0</v>
      </c>
      <c r="AD92" s="123" t="s">
        <v>89</v>
      </c>
      <c r="AE92" s="124">
        <v>504140</v>
      </c>
      <c r="AF92" s="62" t="s">
        <v>931</v>
      </c>
      <c r="AG92" s="68">
        <v>497440510</v>
      </c>
      <c r="AH92" s="123"/>
      <c r="AI92" s="127">
        <v>547184561</v>
      </c>
    </row>
    <row r="93" spans="1:35" x14ac:dyDescent="0.25">
      <c r="AE93">
        <f>SUM(AE12:AE91)</f>
        <v>504140</v>
      </c>
      <c r="AF93" s="97"/>
      <c r="AG93" s="97">
        <f>SUM(AG12:AG91)</f>
        <v>497440510</v>
      </c>
      <c r="AH93" s="97"/>
      <c r="AI93" s="97">
        <f>SUM(AI12:AI91)</f>
        <v>547184561</v>
      </c>
    </row>
  </sheetData>
  <mergeCells count="2">
    <mergeCell ref="A9:AI9"/>
    <mergeCell ref="A10:AI10"/>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94D3E-538E-4C14-850D-8665EC95A679}">
  <dimension ref="A1:AK55"/>
  <sheetViews>
    <sheetView zoomScale="60" zoomScaleNormal="60" workbookViewId="0">
      <selection activeCell="H57" sqref="H56:I57"/>
    </sheetView>
  </sheetViews>
  <sheetFormatPr defaultRowHeight="15" x14ac:dyDescent="0.25"/>
  <cols>
    <col min="4" max="4" width="32.28515625" customWidth="1"/>
    <col min="5" max="5" width="38.5703125" customWidth="1"/>
    <col min="6" max="6" width="27.42578125" customWidth="1"/>
    <col min="7" max="7" width="27.85546875" customWidth="1"/>
    <col min="8" max="8" width="15.42578125" customWidth="1"/>
    <col min="9" max="9" width="15.42578125" style="97" customWidth="1"/>
    <col min="10" max="10" width="15.42578125" customWidth="1"/>
    <col min="11" max="11" width="15.42578125" style="97" customWidth="1"/>
    <col min="12" max="12" width="15.42578125" customWidth="1"/>
    <col min="13" max="13" width="15.42578125" style="97" customWidth="1"/>
    <col min="14" max="14" width="15.42578125" customWidth="1"/>
    <col min="15" max="15" width="15.42578125" style="97" customWidth="1"/>
    <col min="16" max="16" width="15.42578125" customWidth="1"/>
    <col min="17" max="17" width="15.42578125" style="97" customWidth="1"/>
    <col min="18" max="18" width="15.42578125" customWidth="1"/>
    <col min="19" max="19" width="15.42578125" style="97" customWidth="1"/>
    <col min="20" max="20" width="15.42578125" customWidth="1"/>
    <col min="21" max="21" width="15.42578125" style="97" customWidth="1"/>
    <col min="22" max="22" width="15.42578125" customWidth="1"/>
    <col min="23" max="23" width="15.42578125" style="97" customWidth="1"/>
    <col min="24" max="24" width="15.42578125" customWidth="1"/>
    <col min="25" max="25" width="15.42578125" style="97" customWidth="1"/>
    <col min="26" max="26" width="15.42578125" customWidth="1"/>
    <col min="27" max="27" width="15.42578125" style="97" customWidth="1"/>
    <col min="28" max="28" width="15.42578125" customWidth="1"/>
    <col min="29" max="29" width="15.42578125" style="97" customWidth="1"/>
    <col min="30" max="30" width="15.42578125" customWidth="1"/>
    <col min="31" max="31" width="15.42578125" style="97" customWidth="1"/>
    <col min="35" max="35" width="14.85546875" bestFit="1" customWidth="1"/>
    <col min="36" max="36" width="12.7109375" bestFit="1" customWidth="1"/>
    <col min="37" max="37" width="14.85546875" bestFit="1" customWidth="1"/>
  </cols>
  <sheetData>
    <row r="1" spans="1:37" s="274" customFormat="1" x14ac:dyDescent="0.25"/>
    <row r="2" spans="1:37" s="274" customFormat="1" x14ac:dyDescent="0.25"/>
    <row r="3" spans="1:37" s="274" customFormat="1" x14ac:dyDescent="0.25"/>
    <row r="4" spans="1:37" s="274" customFormat="1" ht="31.5" x14ac:dyDescent="0.5">
      <c r="D4" s="343" t="s">
        <v>1713</v>
      </c>
    </row>
    <row r="5" spans="1:37" s="274" customFormat="1" x14ac:dyDescent="0.25">
      <c r="D5" s="274" t="s">
        <v>1714</v>
      </c>
    </row>
    <row r="6" spans="1:37" s="274" customFormat="1" x14ac:dyDescent="0.25"/>
    <row r="7" spans="1:37" s="274" customFormat="1" x14ac:dyDescent="0.25"/>
    <row r="8" spans="1:37" s="274" customFormat="1" x14ac:dyDescent="0.25"/>
    <row r="9" spans="1:37" ht="15.75" x14ac:dyDescent="0.25">
      <c r="A9" s="370" t="s">
        <v>932</v>
      </c>
      <c r="B9" s="371"/>
      <c r="C9" s="371"/>
      <c r="D9" s="371"/>
      <c r="E9" s="371"/>
      <c r="F9" s="371"/>
      <c r="G9" s="371"/>
      <c r="H9" s="371"/>
      <c r="I9" s="371"/>
      <c r="J9" s="371"/>
      <c r="K9" s="371"/>
      <c r="L9" s="371"/>
      <c r="M9" s="371"/>
      <c r="N9" s="371"/>
      <c r="O9" s="371"/>
      <c r="P9" s="371"/>
      <c r="Q9" s="371"/>
      <c r="R9" s="371"/>
      <c r="S9" s="371"/>
      <c r="T9" s="371"/>
      <c r="U9" s="371"/>
      <c r="V9" s="371"/>
      <c r="W9" s="371"/>
      <c r="X9" s="371"/>
      <c r="Y9" s="371"/>
      <c r="Z9" s="371"/>
      <c r="AA9" s="371"/>
      <c r="AB9" s="371"/>
      <c r="AC9" s="371"/>
      <c r="AD9" s="371"/>
      <c r="AE9" s="371"/>
      <c r="AF9" s="371"/>
      <c r="AG9" s="371"/>
      <c r="AH9" s="371"/>
      <c r="AI9" s="371"/>
      <c r="AJ9" s="371"/>
      <c r="AK9" s="372"/>
    </row>
    <row r="10" spans="1:37" x14ac:dyDescent="0.25">
      <c r="A10" s="373"/>
      <c r="B10" s="374"/>
      <c r="C10" s="374"/>
      <c r="D10" s="374"/>
      <c r="E10" s="374"/>
      <c r="F10" s="374"/>
      <c r="G10" s="374"/>
      <c r="H10" s="374"/>
      <c r="I10" s="374"/>
      <c r="J10" s="374"/>
      <c r="K10" s="374"/>
      <c r="L10" s="374"/>
      <c r="M10" s="374"/>
      <c r="N10" s="374"/>
      <c r="O10" s="374"/>
      <c r="P10" s="374"/>
      <c r="Q10" s="374"/>
      <c r="R10" s="374"/>
      <c r="S10" s="374"/>
      <c r="T10" s="374"/>
      <c r="U10" s="374"/>
      <c r="V10" s="374"/>
      <c r="W10" s="374"/>
      <c r="X10" s="374"/>
      <c r="Y10" s="374"/>
      <c r="Z10" s="374"/>
      <c r="AA10" s="374"/>
      <c r="AB10" s="374"/>
      <c r="AC10" s="374"/>
      <c r="AD10" s="374"/>
      <c r="AE10" s="374"/>
      <c r="AF10" s="374"/>
      <c r="AG10" s="374"/>
      <c r="AH10" s="374"/>
      <c r="AI10" s="374"/>
      <c r="AJ10" s="374"/>
      <c r="AK10" s="375"/>
    </row>
    <row r="11" spans="1:37" ht="76.5" customHeight="1" x14ac:dyDescent="0.25">
      <c r="A11" s="88" t="s">
        <v>1</v>
      </c>
      <c r="B11" s="89" t="s">
        <v>2</v>
      </c>
      <c r="C11" s="90" t="s">
        <v>3</v>
      </c>
      <c r="D11" s="90" t="s">
        <v>933</v>
      </c>
      <c r="E11" s="91" t="s">
        <v>6</v>
      </c>
      <c r="F11" s="91" t="s">
        <v>934</v>
      </c>
      <c r="G11" s="92" t="s">
        <v>92</v>
      </c>
      <c r="H11" s="93" t="s">
        <v>8</v>
      </c>
      <c r="I11" s="93"/>
      <c r="J11" s="93" t="s">
        <v>9</v>
      </c>
      <c r="K11" s="93"/>
      <c r="L11" s="90" t="s">
        <v>10</v>
      </c>
      <c r="M11" s="133"/>
      <c r="N11" s="90" t="s">
        <v>11</v>
      </c>
      <c r="O11" s="133"/>
      <c r="P11" s="90" t="s">
        <v>12</v>
      </c>
      <c r="Q11" s="133"/>
      <c r="R11" s="90" t="s">
        <v>13</v>
      </c>
      <c r="S11" s="133"/>
      <c r="T11" s="90" t="s">
        <v>14</v>
      </c>
      <c r="U11" s="133"/>
      <c r="V11" s="93" t="s">
        <v>15</v>
      </c>
      <c r="W11" s="93"/>
      <c r="X11" s="90" t="s">
        <v>16</v>
      </c>
      <c r="Y11" s="133"/>
      <c r="Z11" s="94" t="s">
        <v>935</v>
      </c>
      <c r="AA11" s="94"/>
      <c r="AB11" s="90" t="s">
        <v>17</v>
      </c>
      <c r="AC11" s="133"/>
      <c r="AD11" s="90" t="s">
        <v>18</v>
      </c>
      <c r="AE11" s="133"/>
      <c r="AF11" s="89" t="s">
        <v>19</v>
      </c>
      <c r="AG11" s="89" t="s">
        <v>20</v>
      </c>
      <c r="AH11" s="95" t="s">
        <v>21</v>
      </c>
      <c r="AI11" s="90" t="s">
        <v>22</v>
      </c>
      <c r="AJ11" s="90" t="s">
        <v>23</v>
      </c>
      <c r="AK11" s="96" t="s">
        <v>24</v>
      </c>
    </row>
    <row r="12" spans="1:37" ht="63.75" x14ac:dyDescent="0.25">
      <c r="A12" s="48">
        <v>277</v>
      </c>
      <c r="B12" s="82" t="s">
        <v>936</v>
      </c>
      <c r="C12" s="47" t="s">
        <v>937</v>
      </c>
      <c r="D12" s="36" t="s">
        <v>938</v>
      </c>
      <c r="E12" s="45" t="s">
        <v>939</v>
      </c>
      <c r="F12" s="45" t="s">
        <v>940</v>
      </c>
      <c r="G12" s="35" t="s">
        <v>941</v>
      </c>
      <c r="H12" s="40">
        <v>17</v>
      </c>
      <c r="I12" s="122">
        <f>H12*$AH12</f>
        <v>51000</v>
      </c>
      <c r="J12" s="40">
        <v>150</v>
      </c>
      <c r="K12" s="122">
        <f>J12*$AH12</f>
        <v>450000</v>
      </c>
      <c r="L12" s="40">
        <v>150</v>
      </c>
      <c r="M12" s="122">
        <f>L12*$AH12</f>
        <v>450000</v>
      </c>
      <c r="N12" s="40">
        <v>30</v>
      </c>
      <c r="O12" s="122">
        <f>N12*$AH12</f>
        <v>90000</v>
      </c>
      <c r="P12" s="72">
        <v>500</v>
      </c>
      <c r="Q12" s="236">
        <f>P12*$AH12</f>
        <v>1500000</v>
      </c>
      <c r="R12" s="40">
        <v>80</v>
      </c>
      <c r="S12" s="122">
        <f>R12*$AH12</f>
        <v>240000</v>
      </c>
      <c r="T12" s="40">
        <v>100</v>
      </c>
      <c r="U12" s="122">
        <f>T12*$AH12</f>
        <v>300000</v>
      </c>
      <c r="V12" s="40">
        <v>400</v>
      </c>
      <c r="W12" s="122">
        <f>V12*$AH12</f>
        <v>1200000</v>
      </c>
      <c r="X12" s="40">
        <v>0</v>
      </c>
      <c r="Y12" s="122">
        <f>X12*$AH12</f>
        <v>0</v>
      </c>
      <c r="Z12" s="37">
        <v>50</v>
      </c>
      <c r="AA12" s="237">
        <f>Z12*$AH12</f>
        <v>150000</v>
      </c>
      <c r="AB12" s="50">
        <v>0</v>
      </c>
      <c r="AC12" s="122">
        <f>AB12*$AH12</f>
        <v>0</v>
      </c>
      <c r="AD12" s="50">
        <v>0</v>
      </c>
      <c r="AE12" s="122">
        <f>AD12*$AH12</f>
        <v>0</v>
      </c>
      <c r="AF12" s="47" t="s">
        <v>922</v>
      </c>
      <c r="AG12" s="47">
        <v>1477</v>
      </c>
      <c r="AH12" s="73">
        <v>3000</v>
      </c>
      <c r="AI12" s="76">
        <v>4431000</v>
      </c>
      <c r="AJ12" s="76">
        <v>443100</v>
      </c>
      <c r="AK12" s="74">
        <v>4874100</v>
      </c>
    </row>
    <row r="13" spans="1:37" ht="63.75" x14ac:dyDescent="0.25">
      <c r="A13" s="48">
        <v>278</v>
      </c>
      <c r="B13" s="82" t="s">
        <v>936</v>
      </c>
      <c r="C13" s="47" t="s">
        <v>942</v>
      </c>
      <c r="D13" s="36" t="s">
        <v>938</v>
      </c>
      <c r="E13" s="45" t="s">
        <v>943</v>
      </c>
      <c r="F13" s="45" t="s">
        <v>940</v>
      </c>
      <c r="G13" s="35" t="s">
        <v>944</v>
      </c>
      <c r="H13" s="39">
        <v>17</v>
      </c>
      <c r="I13" s="122">
        <f t="shared" ref="I13:I53" si="0">H13*$AH13</f>
        <v>51000</v>
      </c>
      <c r="J13" s="39">
        <v>150</v>
      </c>
      <c r="K13" s="122">
        <f t="shared" ref="K13:K53" si="1">J13*$AH13</f>
        <v>450000</v>
      </c>
      <c r="L13" s="39">
        <v>150</v>
      </c>
      <c r="M13" s="122">
        <f t="shared" ref="M13:M53" si="2">L13*$AH13</f>
        <v>450000</v>
      </c>
      <c r="N13" s="39">
        <v>30</v>
      </c>
      <c r="O13" s="122">
        <f t="shared" ref="O13:O53" si="3">N13*$AH13</f>
        <v>90000</v>
      </c>
      <c r="P13" s="72">
        <v>500</v>
      </c>
      <c r="Q13" s="236">
        <f t="shared" ref="Q13:Q53" si="4">P13*$AH13</f>
        <v>1500000</v>
      </c>
      <c r="R13" s="39">
        <v>80</v>
      </c>
      <c r="S13" s="122">
        <f t="shared" ref="S13:S53" si="5">R13*$AH13</f>
        <v>240000</v>
      </c>
      <c r="T13" s="39">
        <v>800</v>
      </c>
      <c r="U13" s="122">
        <f t="shared" ref="U13:U53" si="6">T13*$AH13</f>
        <v>2400000</v>
      </c>
      <c r="V13" s="39">
        <v>200</v>
      </c>
      <c r="W13" s="122">
        <f t="shared" ref="W13:W53" si="7">V13*$AH13</f>
        <v>600000</v>
      </c>
      <c r="X13" s="39">
        <v>0</v>
      </c>
      <c r="Y13" s="122">
        <f t="shared" ref="Y13:Y53" si="8">X13*$AH13</f>
        <v>0</v>
      </c>
      <c r="Z13" s="37">
        <v>50</v>
      </c>
      <c r="AA13" s="237">
        <f t="shared" ref="AA13:AA53" si="9">Z13*$AH13</f>
        <v>150000</v>
      </c>
      <c r="AB13" s="50">
        <v>0</v>
      </c>
      <c r="AC13" s="122">
        <f t="shared" ref="AC13:AC53" si="10">AB13*$AH13</f>
        <v>0</v>
      </c>
      <c r="AD13" s="50">
        <v>0</v>
      </c>
      <c r="AE13" s="122">
        <f t="shared" ref="AE13:AE53" si="11">AD13*$AH13</f>
        <v>0</v>
      </c>
      <c r="AF13" s="47" t="s">
        <v>922</v>
      </c>
      <c r="AG13" s="47">
        <v>1977</v>
      </c>
      <c r="AH13" s="73">
        <v>3000</v>
      </c>
      <c r="AI13" s="76">
        <v>5931000</v>
      </c>
      <c r="AJ13" s="76">
        <v>593100</v>
      </c>
      <c r="AK13" s="74">
        <v>6524100</v>
      </c>
    </row>
    <row r="14" spans="1:37" ht="63.75" x14ac:dyDescent="0.25">
      <c r="A14" s="48">
        <v>279</v>
      </c>
      <c r="B14" s="82" t="s">
        <v>936</v>
      </c>
      <c r="C14" s="47" t="s">
        <v>945</v>
      </c>
      <c r="D14" s="36" t="s">
        <v>946</v>
      </c>
      <c r="E14" s="45" t="s">
        <v>947</v>
      </c>
      <c r="F14" s="45" t="s">
        <v>948</v>
      </c>
      <c r="G14" s="35" t="s">
        <v>949</v>
      </c>
      <c r="H14" s="39">
        <v>17</v>
      </c>
      <c r="I14" s="122">
        <f t="shared" si="0"/>
        <v>85000</v>
      </c>
      <c r="J14" s="39">
        <v>80</v>
      </c>
      <c r="K14" s="122">
        <f t="shared" si="1"/>
        <v>400000</v>
      </c>
      <c r="L14" s="39">
        <v>100</v>
      </c>
      <c r="M14" s="122">
        <f t="shared" si="2"/>
        <v>500000</v>
      </c>
      <c r="N14" s="39">
        <v>30</v>
      </c>
      <c r="O14" s="122">
        <f t="shared" si="3"/>
        <v>150000</v>
      </c>
      <c r="P14" s="72">
        <v>500</v>
      </c>
      <c r="Q14" s="236">
        <f t="shared" si="4"/>
        <v>2500000</v>
      </c>
      <c r="R14" s="39">
        <v>60</v>
      </c>
      <c r="S14" s="122">
        <f t="shared" si="5"/>
        <v>300000</v>
      </c>
      <c r="T14" s="39">
        <v>800</v>
      </c>
      <c r="U14" s="122">
        <f t="shared" si="6"/>
        <v>4000000</v>
      </c>
      <c r="V14" s="39">
        <v>400</v>
      </c>
      <c r="W14" s="122">
        <f t="shared" si="7"/>
        <v>2000000</v>
      </c>
      <c r="X14" s="39">
        <v>0</v>
      </c>
      <c r="Y14" s="122">
        <f t="shared" si="8"/>
        <v>0</v>
      </c>
      <c r="Z14" s="37">
        <v>50</v>
      </c>
      <c r="AA14" s="237">
        <f t="shared" si="9"/>
        <v>250000</v>
      </c>
      <c r="AB14" s="50">
        <v>0</v>
      </c>
      <c r="AC14" s="122">
        <f t="shared" si="10"/>
        <v>0</v>
      </c>
      <c r="AD14" s="50">
        <v>0</v>
      </c>
      <c r="AE14" s="122">
        <f t="shared" si="11"/>
        <v>0</v>
      </c>
      <c r="AF14" s="47" t="s">
        <v>922</v>
      </c>
      <c r="AG14" s="47">
        <v>2037</v>
      </c>
      <c r="AH14" s="73">
        <v>5000</v>
      </c>
      <c r="AI14" s="76">
        <v>10185000</v>
      </c>
      <c r="AJ14" s="76">
        <v>1018500</v>
      </c>
      <c r="AK14" s="74">
        <v>11203500</v>
      </c>
    </row>
    <row r="15" spans="1:37" ht="63.75" x14ac:dyDescent="0.25">
      <c r="A15" s="48">
        <v>280</v>
      </c>
      <c r="B15" s="82" t="s">
        <v>936</v>
      </c>
      <c r="C15" s="47" t="s">
        <v>950</v>
      </c>
      <c r="D15" s="36" t="s">
        <v>951</v>
      </c>
      <c r="E15" s="45" t="s">
        <v>952</v>
      </c>
      <c r="F15" s="45" t="s">
        <v>953</v>
      </c>
      <c r="G15" s="35" t="s">
        <v>954</v>
      </c>
      <c r="H15" s="39">
        <v>7</v>
      </c>
      <c r="I15" s="122">
        <f t="shared" si="0"/>
        <v>42000</v>
      </c>
      <c r="J15" s="39">
        <v>80</v>
      </c>
      <c r="K15" s="122">
        <f t="shared" si="1"/>
        <v>480000</v>
      </c>
      <c r="L15" s="39">
        <v>100</v>
      </c>
      <c r="M15" s="122">
        <f t="shared" si="2"/>
        <v>600000</v>
      </c>
      <c r="N15" s="39">
        <v>30</v>
      </c>
      <c r="O15" s="122">
        <f t="shared" si="3"/>
        <v>180000</v>
      </c>
      <c r="P15" s="72">
        <v>500</v>
      </c>
      <c r="Q15" s="236">
        <f t="shared" si="4"/>
        <v>3000000</v>
      </c>
      <c r="R15" s="39">
        <v>40</v>
      </c>
      <c r="S15" s="122">
        <f t="shared" si="5"/>
        <v>240000</v>
      </c>
      <c r="T15" s="39">
        <v>800</v>
      </c>
      <c r="U15" s="122">
        <f t="shared" si="6"/>
        <v>4800000</v>
      </c>
      <c r="V15" s="39">
        <v>60</v>
      </c>
      <c r="W15" s="122">
        <f t="shared" si="7"/>
        <v>360000</v>
      </c>
      <c r="X15" s="39">
        <v>10</v>
      </c>
      <c r="Y15" s="122">
        <f t="shared" si="8"/>
        <v>60000</v>
      </c>
      <c r="Z15" s="37">
        <v>20</v>
      </c>
      <c r="AA15" s="237">
        <f t="shared" si="9"/>
        <v>120000</v>
      </c>
      <c r="AB15" s="50">
        <v>0</v>
      </c>
      <c r="AC15" s="122">
        <f t="shared" si="10"/>
        <v>0</v>
      </c>
      <c r="AD15" s="50">
        <v>0</v>
      </c>
      <c r="AE15" s="122">
        <f t="shared" si="11"/>
        <v>0</v>
      </c>
      <c r="AF15" s="47" t="s">
        <v>922</v>
      </c>
      <c r="AG15" s="47">
        <v>1647</v>
      </c>
      <c r="AH15" s="73">
        <v>6000</v>
      </c>
      <c r="AI15" s="76">
        <v>9882000</v>
      </c>
      <c r="AJ15" s="76">
        <v>988200</v>
      </c>
      <c r="AK15" s="74">
        <v>10870200</v>
      </c>
    </row>
    <row r="16" spans="1:37" ht="63.75" x14ac:dyDescent="0.25">
      <c r="A16" s="48">
        <v>281</v>
      </c>
      <c r="B16" s="82" t="s">
        <v>936</v>
      </c>
      <c r="C16" s="47" t="s">
        <v>955</v>
      </c>
      <c r="D16" s="36" t="s">
        <v>956</v>
      </c>
      <c r="E16" s="45" t="s">
        <v>957</v>
      </c>
      <c r="F16" s="45" t="s">
        <v>958</v>
      </c>
      <c r="G16" s="35" t="s">
        <v>959</v>
      </c>
      <c r="H16" s="39">
        <v>17</v>
      </c>
      <c r="I16" s="122">
        <f t="shared" si="0"/>
        <v>34000</v>
      </c>
      <c r="J16" s="39">
        <v>150</v>
      </c>
      <c r="K16" s="122">
        <f t="shared" si="1"/>
        <v>300000</v>
      </c>
      <c r="L16" s="39">
        <v>100</v>
      </c>
      <c r="M16" s="122">
        <f t="shared" si="2"/>
        <v>200000</v>
      </c>
      <c r="N16" s="39">
        <v>30</v>
      </c>
      <c r="O16" s="122">
        <f t="shared" si="3"/>
        <v>60000</v>
      </c>
      <c r="P16" s="72">
        <v>500</v>
      </c>
      <c r="Q16" s="236">
        <f t="shared" si="4"/>
        <v>1000000</v>
      </c>
      <c r="R16" s="39">
        <v>20</v>
      </c>
      <c r="S16" s="122">
        <f t="shared" si="5"/>
        <v>40000</v>
      </c>
      <c r="T16" s="39">
        <v>800</v>
      </c>
      <c r="U16" s="122">
        <f t="shared" si="6"/>
        <v>1600000</v>
      </c>
      <c r="V16" s="39">
        <v>120</v>
      </c>
      <c r="W16" s="122">
        <f t="shared" si="7"/>
        <v>240000</v>
      </c>
      <c r="X16" s="39">
        <v>20</v>
      </c>
      <c r="Y16" s="122">
        <f t="shared" si="8"/>
        <v>40000</v>
      </c>
      <c r="Z16" s="37">
        <v>50</v>
      </c>
      <c r="AA16" s="237">
        <f t="shared" si="9"/>
        <v>100000</v>
      </c>
      <c r="AB16" s="50">
        <v>0</v>
      </c>
      <c r="AC16" s="122">
        <f t="shared" si="10"/>
        <v>0</v>
      </c>
      <c r="AD16" s="50">
        <v>0</v>
      </c>
      <c r="AE16" s="122">
        <f t="shared" si="11"/>
        <v>0</v>
      </c>
      <c r="AF16" s="47" t="s">
        <v>922</v>
      </c>
      <c r="AG16" s="47">
        <v>1807</v>
      </c>
      <c r="AH16" s="73">
        <v>2000</v>
      </c>
      <c r="AI16" s="76">
        <v>3614000</v>
      </c>
      <c r="AJ16" s="76">
        <v>361400</v>
      </c>
      <c r="AK16" s="74">
        <v>3975400</v>
      </c>
    </row>
    <row r="17" spans="1:37" ht="63.75" x14ac:dyDescent="0.25">
      <c r="A17" s="48">
        <v>282</v>
      </c>
      <c r="B17" s="82" t="s">
        <v>936</v>
      </c>
      <c r="C17" s="47" t="s">
        <v>960</v>
      </c>
      <c r="D17" s="36" t="s">
        <v>961</v>
      </c>
      <c r="E17" s="45" t="s">
        <v>962</v>
      </c>
      <c r="F17" s="45" t="s">
        <v>963</v>
      </c>
      <c r="G17" s="35" t="s">
        <v>964</v>
      </c>
      <c r="H17" s="39">
        <v>17</v>
      </c>
      <c r="I17" s="122">
        <f t="shared" si="0"/>
        <v>51000</v>
      </c>
      <c r="J17" s="39">
        <v>200</v>
      </c>
      <c r="K17" s="122">
        <f t="shared" si="1"/>
        <v>600000</v>
      </c>
      <c r="L17" s="39">
        <v>100</v>
      </c>
      <c r="M17" s="122">
        <f t="shared" si="2"/>
        <v>300000</v>
      </c>
      <c r="N17" s="39">
        <v>300</v>
      </c>
      <c r="O17" s="122">
        <f t="shared" si="3"/>
        <v>900000</v>
      </c>
      <c r="P17" s="72">
        <v>500</v>
      </c>
      <c r="Q17" s="236">
        <f t="shared" si="4"/>
        <v>1500000</v>
      </c>
      <c r="R17" s="39">
        <v>10</v>
      </c>
      <c r="S17" s="122">
        <f t="shared" si="5"/>
        <v>30000</v>
      </c>
      <c r="T17" s="39">
        <v>800</v>
      </c>
      <c r="U17" s="122">
        <f t="shared" si="6"/>
        <v>2400000</v>
      </c>
      <c r="V17" s="39">
        <v>120</v>
      </c>
      <c r="W17" s="122">
        <f t="shared" si="7"/>
        <v>360000</v>
      </c>
      <c r="X17" s="39">
        <v>20</v>
      </c>
      <c r="Y17" s="122">
        <f t="shared" si="8"/>
        <v>60000</v>
      </c>
      <c r="Z17" s="37">
        <v>50</v>
      </c>
      <c r="AA17" s="237">
        <f t="shared" si="9"/>
        <v>150000</v>
      </c>
      <c r="AB17" s="50">
        <v>0</v>
      </c>
      <c r="AC17" s="122">
        <f t="shared" si="10"/>
        <v>0</v>
      </c>
      <c r="AD17" s="50">
        <v>0</v>
      </c>
      <c r="AE17" s="122">
        <f t="shared" si="11"/>
        <v>0</v>
      </c>
      <c r="AF17" s="47" t="s">
        <v>922</v>
      </c>
      <c r="AG17" s="47">
        <v>2117</v>
      </c>
      <c r="AH17" s="73">
        <v>3000</v>
      </c>
      <c r="AI17" s="76">
        <v>6351000</v>
      </c>
      <c r="AJ17" s="76">
        <v>635100</v>
      </c>
      <c r="AK17" s="74">
        <v>6986100</v>
      </c>
    </row>
    <row r="18" spans="1:37" ht="63.75" x14ac:dyDescent="0.25">
      <c r="A18" s="48">
        <v>283</v>
      </c>
      <c r="B18" s="82" t="s">
        <v>936</v>
      </c>
      <c r="C18" s="47" t="s">
        <v>965</v>
      </c>
      <c r="D18" s="36" t="s">
        <v>966</v>
      </c>
      <c r="E18" s="45" t="s">
        <v>967</v>
      </c>
      <c r="F18" s="45" t="s">
        <v>968</v>
      </c>
      <c r="G18" s="35" t="s">
        <v>964</v>
      </c>
      <c r="H18" s="39">
        <v>167</v>
      </c>
      <c r="I18" s="122">
        <f t="shared" si="0"/>
        <v>50100</v>
      </c>
      <c r="J18" s="39">
        <v>800</v>
      </c>
      <c r="K18" s="122">
        <f t="shared" si="1"/>
        <v>240000</v>
      </c>
      <c r="L18" s="39">
        <v>100</v>
      </c>
      <c r="M18" s="122">
        <f t="shared" si="2"/>
        <v>30000</v>
      </c>
      <c r="N18" s="39">
        <v>300</v>
      </c>
      <c r="O18" s="122">
        <f t="shared" si="3"/>
        <v>90000</v>
      </c>
      <c r="P18" s="72">
        <v>500</v>
      </c>
      <c r="Q18" s="236">
        <f t="shared" si="4"/>
        <v>150000</v>
      </c>
      <c r="R18" s="39">
        <v>120</v>
      </c>
      <c r="S18" s="122">
        <f t="shared" si="5"/>
        <v>36000</v>
      </c>
      <c r="T18" s="39">
        <v>800</v>
      </c>
      <c r="U18" s="122">
        <f t="shared" si="6"/>
        <v>240000</v>
      </c>
      <c r="V18" s="39">
        <v>120</v>
      </c>
      <c r="W18" s="122">
        <f t="shared" si="7"/>
        <v>36000</v>
      </c>
      <c r="X18" s="39">
        <v>80</v>
      </c>
      <c r="Y18" s="122">
        <f t="shared" si="8"/>
        <v>24000</v>
      </c>
      <c r="Z18" s="37">
        <v>500</v>
      </c>
      <c r="AA18" s="237">
        <f t="shared" si="9"/>
        <v>150000</v>
      </c>
      <c r="AB18" s="50">
        <v>0</v>
      </c>
      <c r="AC18" s="122">
        <f t="shared" si="10"/>
        <v>0</v>
      </c>
      <c r="AD18" s="50">
        <v>0</v>
      </c>
      <c r="AE18" s="122">
        <f t="shared" si="11"/>
        <v>0</v>
      </c>
      <c r="AF18" s="47" t="s">
        <v>922</v>
      </c>
      <c r="AG18" s="47">
        <v>3487</v>
      </c>
      <c r="AH18" s="73">
        <v>300</v>
      </c>
      <c r="AI18" s="76">
        <v>1046100</v>
      </c>
      <c r="AJ18" s="76">
        <v>104610</v>
      </c>
      <c r="AK18" s="74">
        <v>1150710</v>
      </c>
    </row>
    <row r="19" spans="1:37" ht="63.75" x14ac:dyDescent="0.25">
      <c r="A19" s="48">
        <v>284</v>
      </c>
      <c r="B19" s="82" t="s">
        <v>936</v>
      </c>
      <c r="C19" s="47" t="s">
        <v>969</v>
      </c>
      <c r="D19" s="36" t="s">
        <v>970</v>
      </c>
      <c r="E19" s="45" t="s">
        <v>971</v>
      </c>
      <c r="F19" s="45" t="s">
        <v>972</v>
      </c>
      <c r="G19" s="46" t="s">
        <v>973</v>
      </c>
      <c r="H19" s="39">
        <v>10</v>
      </c>
      <c r="I19" s="122">
        <f t="shared" si="0"/>
        <v>150000</v>
      </c>
      <c r="J19" s="39">
        <v>80</v>
      </c>
      <c r="K19" s="122">
        <f t="shared" si="1"/>
        <v>1200000</v>
      </c>
      <c r="L19" s="39">
        <v>100</v>
      </c>
      <c r="M19" s="122">
        <f t="shared" si="2"/>
        <v>1500000</v>
      </c>
      <c r="N19" s="39">
        <v>30</v>
      </c>
      <c r="O19" s="122">
        <f t="shared" si="3"/>
        <v>450000</v>
      </c>
      <c r="P19" s="72">
        <v>500</v>
      </c>
      <c r="Q19" s="236">
        <f t="shared" si="4"/>
        <v>7500000</v>
      </c>
      <c r="R19" s="39">
        <v>40</v>
      </c>
      <c r="S19" s="122">
        <f t="shared" si="5"/>
        <v>600000</v>
      </c>
      <c r="T19" s="39">
        <v>800</v>
      </c>
      <c r="U19" s="122">
        <f t="shared" si="6"/>
        <v>12000000</v>
      </c>
      <c r="V19" s="39">
        <v>80</v>
      </c>
      <c r="W19" s="122">
        <f t="shared" si="7"/>
        <v>1200000</v>
      </c>
      <c r="X19" s="39">
        <v>20</v>
      </c>
      <c r="Y19" s="122">
        <f t="shared" si="8"/>
        <v>300000</v>
      </c>
      <c r="Z19" s="37">
        <v>30</v>
      </c>
      <c r="AA19" s="237">
        <f t="shared" si="9"/>
        <v>450000</v>
      </c>
      <c r="AB19" s="50">
        <v>0</v>
      </c>
      <c r="AC19" s="122">
        <f t="shared" si="10"/>
        <v>0</v>
      </c>
      <c r="AD19" s="50">
        <v>0</v>
      </c>
      <c r="AE19" s="122">
        <f t="shared" si="11"/>
        <v>0</v>
      </c>
      <c r="AF19" s="47"/>
      <c r="AG19" s="47">
        <v>1690</v>
      </c>
      <c r="AH19" s="73">
        <v>15000</v>
      </c>
      <c r="AI19" s="76">
        <v>25350000</v>
      </c>
      <c r="AJ19" s="76">
        <v>2535000</v>
      </c>
      <c r="AK19" s="74">
        <v>27885000</v>
      </c>
    </row>
    <row r="20" spans="1:37" ht="63.75" x14ac:dyDescent="0.25">
      <c r="A20" s="48">
        <v>285</v>
      </c>
      <c r="B20" s="82" t="s">
        <v>936</v>
      </c>
      <c r="C20" s="47" t="s">
        <v>974</v>
      </c>
      <c r="D20" s="36" t="s">
        <v>975</v>
      </c>
      <c r="E20" s="45" t="s">
        <v>976</v>
      </c>
      <c r="F20" s="45" t="s">
        <v>977</v>
      </c>
      <c r="G20" s="45" t="s">
        <v>978</v>
      </c>
      <c r="H20" s="39">
        <v>67</v>
      </c>
      <c r="I20" s="122">
        <f t="shared" si="0"/>
        <v>33500</v>
      </c>
      <c r="J20" s="39">
        <v>500</v>
      </c>
      <c r="K20" s="122">
        <f t="shared" si="1"/>
        <v>250000</v>
      </c>
      <c r="L20" s="39">
        <v>500</v>
      </c>
      <c r="M20" s="122">
        <f t="shared" si="2"/>
        <v>250000</v>
      </c>
      <c r="N20" s="39">
        <v>600</v>
      </c>
      <c r="O20" s="122">
        <f t="shared" si="3"/>
        <v>300000</v>
      </c>
      <c r="P20" s="72">
        <v>500</v>
      </c>
      <c r="Q20" s="236">
        <f t="shared" si="4"/>
        <v>250000</v>
      </c>
      <c r="R20" s="39">
        <v>10</v>
      </c>
      <c r="S20" s="122">
        <f t="shared" si="5"/>
        <v>5000</v>
      </c>
      <c r="T20" s="39">
        <v>2000</v>
      </c>
      <c r="U20" s="122">
        <f t="shared" si="6"/>
        <v>1000000</v>
      </c>
      <c r="V20" s="39">
        <v>250</v>
      </c>
      <c r="W20" s="122">
        <f t="shared" si="7"/>
        <v>125000</v>
      </c>
      <c r="X20" s="39">
        <v>400</v>
      </c>
      <c r="Y20" s="122">
        <f t="shared" si="8"/>
        <v>200000</v>
      </c>
      <c r="Z20" s="37">
        <v>200</v>
      </c>
      <c r="AA20" s="237">
        <f t="shared" si="9"/>
        <v>100000</v>
      </c>
      <c r="AB20" s="50">
        <v>0</v>
      </c>
      <c r="AC20" s="122">
        <f t="shared" si="10"/>
        <v>0</v>
      </c>
      <c r="AD20" s="50">
        <v>0</v>
      </c>
      <c r="AE20" s="122">
        <f t="shared" si="11"/>
        <v>0</v>
      </c>
      <c r="AF20" s="47" t="s">
        <v>922</v>
      </c>
      <c r="AG20" s="47">
        <v>5027</v>
      </c>
      <c r="AH20" s="73">
        <v>500</v>
      </c>
      <c r="AI20" s="76">
        <v>2513500</v>
      </c>
      <c r="AJ20" s="76">
        <v>251350</v>
      </c>
      <c r="AK20" s="74">
        <v>2764850</v>
      </c>
    </row>
    <row r="21" spans="1:37" ht="63.75" x14ac:dyDescent="0.25">
      <c r="A21" s="48">
        <v>286</v>
      </c>
      <c r="B21" s="82" t="s">
        <v>936</v>
      </c>
      <c r="C21" s="47" t="s">
        <v>979</v>
      </c>
      <c r="D21" s="36" t="s">
        <v>980</v>
      </c>
      <c r="E21" s="45" t="s">
        <v>976</v>
      </c>
      <c r="F21" s="45" t="s">
        <v>977</v>
      </c>
      <c r="G21" s="45" t="s">
        <v>356</v>
      </c>
      <c r="H21" s="39">
        <v>67</v>
      </c>
      <c r="I21" s="122">
        <f t="shared" si="0"/>
        <v>33500</v>
      </c>
      <c r="J21" s="39">
        <v>1000</v>
      </c>
      <c r="K21" s="122">
        <f t="shared" si="1"/>
        <v>500000</v>
      </c>
      <c r="L21" s="39">
        <v>500</v>
      </c>
      <c r="M21" s="122">
        <f t="shared" si="2"/>
        <v>250000</v>
      </c>
      <c r="N21" s="39">
        <v>600</v>
      </c>
      <c r="O21" s="122">
        <f t="shared" si="3"/>
        <v>300000</v>
      </c>
      <c r="P21" s="72">
        <v>500</v>
      </c>
      <c r="Q21" s="236">
        <f t="shared" si="4"/>
        <v>250000</v>
      </c>
      <c r="R21" s="39">
        <v>300</v>
      </c>
      <c r="S21" s="122">
        <f t="shared" si="5"/>
        <v>150000</v>
      </c>
      <c r="T21" s="39">
        <v>2000</v>
      </c>
      <c r="U21" s="122">
        <f t="shared" si="6"/>
        <v>1000000</v>
      </c>
      <c r="V21" s="39">
        <v>250</v>
      </c>
      <c r="W21" s="122">
        <f t="shared" si="7"/>
        <v>125000</v>
      </c>
      <c r="X21" s="39">
        <v>400</v>
      </c>
      <c r="Y21" s="122">
        <f t="shared" si="8"/>
        <v>200000</v>
      </c>
      <c r="Z21" s="37">
        <v>200</v>
      </c>
      <c r="AA21" s="237">
        <f t="shared" si="9"/>
        <v>100000</v>
      </c>
      <c r="AB21" s="50">
        <v>0</v>
      </c>
      <c r="AC21" s="122">
        <f t="shared" si="10"/>
        <v>0</v>
      </c>
      <c r="AD21" s="50">
        <v>0</v>
      </c>
      <c r="AE21" s="122">
        <f t="shared" si="11"/>
        <v>0</v>
      </c>
      <c r="AF21" s="47" t="s">
        <v>922</v>
      </c>
      <c r="AG21" s="47">
        <v>5817</v>
      </c>
      <c r="AH21" s="73">
        <v>500</v>
      </c>
      <c r="AI21" s="76">
        <v>2908500</v>
      </c>
      <c r="AJ21" s="76">
        <v>290850</v>
      </c>
      <c r="AK21" s="74">
        <v>3199350</v>
      </c>
    </row>
    <row r="22" spans="1:37" ht="63.75" x14ac:dyDescent="0.25">
      <c r="A22" s="48">
        <v>287</v>
      </c>
      <c r="B22" s="82" t="s">
        <v>936</v>
      </c>
      <c r="C22" s="47" t="s">
        <v>981</v>
      </c>
      <c r="D22" s="36" t="s">
        <v>982</v>
      </c>
      <c r="E22" s="45" t="s">
        <v>983</v>
      </c>
      <c r="F22" s="45" t="s">
        <v>977</v>
      </c>
      <c r="G22" s="45" t="s">
        <v>356</v>
      </c>
      <c r="H22" s="39">
        <v>100</v>
      </c>
      <c r="I22" s="122">
        <f t="shared" si="0"/>
        <v>50000</v>
      </c>
      <c r="J22" s="39">
        <v>500</v>
      </c>
      <c r="K22" s="122">
        <f t="shared" si="1"/>
        <v>250000</v>
      </c>
      <c r="L22" s="39">
        <v>30</v>
      </c>
      <c r="M22" s="122">
        <f t="shared" si="2"/>
        <v>15000</v>
      </c>
      <c r="N22" s="39">
        <v>600</v>
      </c>
      <c r="O22" s="122">
        <f t="shared" si="3"/>
        <v>300000</v>
      </c>
      <c r="P22" s="72">
        <v>500</v>
      </c>
      <c r="Q22" s="236">
        <f t="shared" si="4"/>
        <v>250000</v>
      </c>
      <c r="R22" s="39">
        <v>10</v>
      </c>
      <c r="S22" s="122">
        <f t="shared" si="5"/>
        <v>5000</v>
      </c>
      <c r="T22" s="39">
        <v>2000</v>
      </c>
      <c r="U22" s="122">
        <f t="shared" si="6"/>
        <v>1000000</v>
      </c>
      <c r="V22" s="39">
        <v>250</v>
      </c>
      <c r="W22" s="122">
        <f t="shared" si="7"/>
        <v>125000</v>
      </c>
      <c r="X22" s="39">
        <v>800</v>
      </c>
      <c r="Y22" s="122">
        <f t="shared" si="8"/>
        <v>400000</v>
      </c>
      <c r="Z22" s="37">
        <v>300</v>
      </c>
      <c r="AA22" s="237">
        <f t="shared" si="9"/>
        <v>150000</v>
      </c>
      <c r="AB22" s="50">
        <v>0</v>
      </c>
      <c r="AC22" s="122">
        <f t="shared" si="10"/>
        <v>0</v>
      </c>
      <c r="AD22" s="50">
        <v>0</v>
      </c>
      <c r="AE22" s="122">
        <f t="shared" si="11"/>
        <v>0</v>
      </c>
      <c r="AF22" s="47" t="s">
        <v>922</v>
      </c>
      <c r="AG22" s="47">
        <v>5090</v>
      </c>
      <c r="AH22" s="73">
        <v>500</v>
      </c>
      <c r="AI22" s="76">
        <v>2545000</v>
      </c>
      <c r="AJ22" s="76">
        <v>254500</v>
      </c>
      <c r="AK22" s="74">
        <v>2799500</v>
      </c>
    </row>
    <row r="23" spans="1:37" ht="63.75" x14ac:dyDescent="0.25">
      <c r="A23" s="48">
        <v>288</v>
      </c>
      <c r="B23" s="82" t="s">
        <v>936</v>
      </c>
      <c r="C23" s="47" t="s">
        <v>984</v>
      </c>
      <c r="D23" s="36" t="s">
        <v>985</v>
      </c>
      <c r="E23" s="45" t="s">
        <v>983</v>
      </c>
      <c r="F23" s="45" t="s">
        <v>977</v>
      </c>
      <c r="G23" s="45" t="s">
        <v>356</v>
      </c>
      <c r="H23" s="39">
        <v>100</v>
      </c>
      <c r="I23" s="122">
        <f t="shared" si="0"/>
        <v>50000</v>
      </c>
      <c r="J23" s="39">
        <v>1000</v>
      </c>
      <c r="K23" s="122">
        <f t="shared" si="1"/>
        <v>500000</v>
      </c>
      <c r="L23" s="39">
        <v>500</v>
      </c>
      <c r="M23" s="122">
        <f t="shared" si="2"/>
        <v>250000</v>
      </c>
      <c r="N23" s="39">
        <v>600</v>
      </c>
      <c r="O23" s="122">
        <f t="shared" si="3"/>
        <v>300000</v>
      </c>
      <c r="P23" s="72">
        <v>500</v>
      </c>
      <c r="Q23" s="236">
        <f t="shared" si="4"/>
        <v>250000</v>
      </c>
      <c r="R23" s="39">
        <v>300</v>
      </c>
      <c r="S23" s="122">
        <f t="shared" si="5"/>
        <v>150000</v>
      </c>
      <c r="T23" s="39">
        <v>2000</v>
      </c>
      <c r="U23" s="122">
        <f t="shared" si="6"/>
        <v>1000000</v>
      </c>
      <c r="V23" s="39">
        <v>250</v>
      </c>
      <c r="W23" s="122">
        <f t="shared" si="7"/>
        <v>125000</v>
      </c>
      <c r="X23" s="39">
        <v>800</v>
      </c>
      <c r="Y23" s="122">
        <f t="shared" si="8"/>
        <v>400000</v>
      </c>
      <c r="Z23" s="37">
        <v>300</v>
      </c>
      <c r="AA23" s="237">
        <f t="shared" si="9"/>
        <v>150000</v>
      </c>
      <c r="AB23" s="50">
        <v>0</v>
      </c>
      <c r="AC23" s="122">
        <f t="shared" si="10"/>
        <v>0</v>
      </c>
      <c r="AD23" s="50">
        <v>0</v>
      </c>
      <c r="AE23" s="122">
        <f t="shared" si="11"/>
        <v>0</v>
      </c>
      <c r="AF23" s="47" t="s">
        <v>922</v>
      </c>
      <c r="AG23" s="47">
        <v>6350</v>
      </c>
      <c r="AH23" s="73">
        <v>500</v>
      </c>
      <c r="AI23" s="76">
        <v>3175000</v>
      </c>
      <c r="AJ23" s="76">
        <v>317500</v>
      </c>
      <c r="AK23" s="74">
        <v>3492500</v>
      </c>
    </row>
    <row r="24" spans="1:37" ht="63.75" x14ac:dyDescent="0.25">
      <c r="A24" s="48">
        <v>289</v>
      </c>
      <c r="B24" s="82" t="s">
        <v>936</v>
      </c>
      <c r="C24" s="47" t="s">
        <v>986</v>
      </c>
      <c r="D24" s="36" t="s">
        <v>987</v>
      </c>
      <c r="E24" s="45" t="s">
        <v>988</v>
      </c>
      <c r="F24" s="45" t="s">
        <v>989</v>
      </c>
      <c r="G24" s="45" t="s">
        <v>356</v>
      </c>
      <c r="H24" s="39">
        <v>67</v>
      </c>
      <c r="I24" s="122">
        <f t="shared" si="0"/>
        <v>80400</v>
      </c>
      <c r="J24" s="39">
        <v>200</v>
      </c>
      <c r="K24" s="122">
        <f t="shared" si="1"/>
        <v>240000</v>
      </c>
      <c r="L24" s="39">
        <v>300</v>
      </c>
      <c r="M24" s="122">
        <f t="shared" si="2"/>
        <v>360000</v>
      </c>
      <c r="N24" s="39">
        <v>30</v>
      </c>
      <c r="O24" s="122">
        <f t="shared" si="3"/>
        <v>36000</v>
      </c>
      <c r="P24" s="72">
        <v>500</v>
      </c>
      <c r="Q24" s="236">
        <f t="shared" si="4"/>
        <v>600000</v>
      </c>
      <c r="R24" s="39">
        <v>60</v>
      </c>
      <c r="S24" s="122">
        <f t="shared" si="5"/>
        <v>72000</v>
      </c>
      <c r="T24" s="39">
        <v>2000</v>
      </c>
      <c r="U24" s="122">
        <f t="shared" si="6"/>
        <v>2400000</v>
      </c>
      <c r="V24" s="39">
        <v>80</v>
      </c>
      <c r="W24" s="122">
        <f t="shared" si="7"/>
        <v>96000</v>
      </c>
      <c r="X24" s="39">
        <v>80</v>
      </c>
      <c r="Y24" s="122">
        <f t="shared" si="8"/>
        <v>96000</v>
      </c>
      <c r="Z24" s="37">
        <v>200</v>
      </c>
      <c r="AA24" s="237">
        <f t="shared" si="9"/>
        <v>240000</v>
      </c>
      <c r="AB24" s="50">
        <v>0</v>
      </c>
      <c r="AC24" s="122">
        <f t="shared" si="10"/>
        <v>0</v>
      </c>
      <c r="AD24" s="50">
        <v>0</v>
      </c>
      <c r="AE24" s="122">
        <f t="shared" si="11"/>
        <v>0</v>
      </c>
      <c r="AF24" s="47" t="s">
        <v>922</v>
      </c>
      <c r="AG24" s="47">
        <v>3517</v>
      </c>
      <c r="AH24" s="73">
        <v>1200</v>
      </c>
      <c r="AI24" s="76">
        <v>4220400</v>
      </c>
      <c r="AJ24" s="76">
        <v>422040</v>
      </c>
      <c r="AK24" s="74">
        <v>4642440</v>
      </c>
    </row>
    <row r="25" spans="1:37" ht="63.75" x14ac:dyDescent="0.25">
      <c r="A25" s="48">
        <v>290</v>
      </c>
      <c r="B25" s="82" t="s">
        <v>936</v>
      </c>
      <c r="C25" s="47" t="s">
        <v>990</v>
      </c>
      <c r="D25" s="36" t="s">
        <v>991</v>
      </c>
      <c r="E25" s="45" t="s">
        <v>992</v>
      </c>
      <c r="F25" s="45" t="s">
        <v>991</v>
      </c>
      <c r="G25" s="46" t="s">
        <v>993</v>
      </c>
      <c r="H25" s="39">
        <v>167</v>
      </c>
      <c r="I25" s="122">
        <f t="shared" si="0"/>
        <v>835</v>
      </c>
      <c r="J25" s="39">
        <v>10000</v>
      </c>
      <c r="K25" s="122">
        <f t="shared" si="1"/>
        <v>50000</v>
      </c>
      <c r="L25" s="39">
        <v>5000</v>
      </c>
      <c r="M25" s="122">
        <f t="shared" si="2"/>
        <v>25000</v>
      </c>
      <c r="N25" s="39">
        <v>300</v>
      </c>
      <c r="O25" s="122">
        <f t="shared" si="3"/>
        <v>1500</v>
      </c>
      <c r="P25" s="72">
        <v>500</v>
      </c>
      <c r="Q25" s="236">
        <f t="shared" si="4"/>
        <v>2500</v>
      </c>
      <c r="R25" s="39">
        <v>1100</v>
      </c>
      <c r="S25" s="122">
        <f t="shared" si="5"/>
        <v>5500</v>
      </c>
      <c r="T25" s="39">
        <v>4000</v>
      </c>
      <c r="U25" s="122">
        <f t="shared" si="6"/>
        <v>20000</v>
      </c>
      <c r="V25" s="39">
        <v>300</v>
      </c>
      <c r="W25" s="122">
        <f t="shared" si="7"/>
        <v>1500</v>
      </c>
      <c r="X25" s="39">
        <v>0</v>
      </c>
      <c r="Y25" s="122">
        <f t="shared" si="8"/>
        <v>0</v>
      </c>
      <c r="Z25" s="37">
        <v>500</v>
      </c>
      <c r="AA25" s="237">
        <f t="shared" si="9"/>
        <v>2500</v>
      </c>
      <c r="AB25" s="50">
        <v>0</v>
      </c>
      <c r="AC25" s="122">
        <f t="shared" si="10"/>
        <v>0</v>
      </c>
      <c r="AD25" s="50">
        <v>0</v>
      </c>
      <c r="AE25" s="122">
        <f t="shared" si="11"/>
        <v>0</v>
      </c>
      <c r="AF25" s="47" t="s">
        <v>922</v>
      </c>
      <c r="AG25" s="47">
        <v>21867</v>
      </c>
      <c r="AH25" s="73">
        <v>5</v>
      </c>
      <c r="AI25" s="76">
        <v>109335</v>
      </c>
      <c r="AJ25" s="76">
        <v>10933.5</v>
      </c>
      <c r="AK25" s="74">
        <v>120268.5</v>
      </c>
    </row>
    <row r="26" spans="1:37" ht="63.75" x14ac:dyDescent="0.25">
      <c r="A26" s="48">
        <v>291</v>
      </c>
      <c r="B26" s="82" t="s">
        <v>936</v>
      </c>
      <c r="C26" s="47" t="s">
        <v>994</v>
      </c>
      <c r="D26" s="36" t="s">
        <v>995</v>
      </c>
      <c r="E26" s="45" t="s">
        <v>996</v>
      </c>
      <c r="F26" s="45" t="s">
        <v>997</v>
      </c>
      <c r="G26" s="46" t="s">
        <v>998</v>
      </c>
      <c r="H26" s="39">
        <v>17</v>
      </c>
      <c r="I26" s="122">
        <f t="shared" si="0"/>
        <v>13600</v>
      </c>
      <c r="J26" s="39">
        <v>250</v>
      </c>
      <c r="K26" s="122">
        <f t="shared" si="1"/>
        <v>200000</v>
      </c>
      <c r="L26" s="39">
        <v>500</v>
      </c>
      <c r="M26" s="122">
        <f t="shared" si="2"/>
        <v>400000</v>
      </c>
      <c r="N26" s="39">
        <v>600</v>
      </c>
      <c r="O26" s="122">
        <f t="shared" si="3"/>
        <v>480000</v>
      </c>
      <c r="P26" s="72">
        <v>500</v>
      </c>
      <c r="Q26" s="236">
        <f t="shared" si="4"/>
        <v>400000</v>
      </c>
      <c r="R26" s="39">
        <v>500</v>
      </c>
      <c r="S26" s="122">
        <f t="shared" si="5"/>
        <v>400000</v>
      </c>
      <c r="T26" s="39">
        <v>1000</v>
      </c>
      <c r="U26" s="122">
        <f t="shared" si="6"/>
        <v>800000</v>
      </c>
      <c r="V26" s="39">
        <v>200</v>
      </c>
      <c r="W26" s="122">
        <f t="shared" si="7"/>
        <v>160000</v>
      </c>
      <c r="X26" s="39">
        <v>40</v>
      </c>
      <c r="Y26" s="122">
        <f t="shared" si="8"/>
        <v>32000</v>
      </c>
      <c r="Z26" s="37">
        <v>50</v>
      </c>
      <c r="AA26" s="237">
        <f t="shared" si="9"/>
        <v>40000</v>
      </c>
      <c r="AB26" s="50">
        <v>0</v>
      </c>
      <c r="AC26" s="122">
        <f t="shared" si="10"/>
        <v>0</v>
      </c>
      <c r="AD26" s="50">
        <v>0</v>
      </c>
      <c r="AE26" s="122">
        <f t="shared" si="11"/>
        <v>0</v>
      </c>
      <c r="AF26" s="47" t="s">
        <v>922</v>
      </c>
      <c r="AG26" s="47">
        <v>3657</v>
      </c>
      <c r="AH26" s="73">
        <v>800</v>
      </c>
      <c r="AI26" s="76">
        <v>2925600</v>
      </c>
      <c r="AJ26" s="76">
        <v>292560</v>
      </c>
      <c r="AK26" s="74">
        <v>3218160</v>
      </c>
    </row>
    <row r="27" spans="1:37" ht="63.75" x14ac:dyDescent="0.25">
      <c r="A27" s="48">
        <v>292</v>
      </c>
      <c r="B27" s="82" t="s">
        <v>936</v>
      </c>
      <c r="C27" s="47" t="s">
        <v>999</v>
      </c>
      <c r="D27" s="36" t="s">
        <v>1000</v>
      </c>
      <c r="E27" s="45" t="s">
        <v>1001</v>
      </c>
      <c r="F27" s="45" t="s">
        <v>1002</v>
      </c>
      <c r="G27" s="46" t="s">
        <v>998</v>
      </c>
      <c r="H27" s="39">
        <v>17</v>
      </c>
      <c r="I27" s="122">
        <f t="shared" si="0"/>
        <v>8500</v>
      </c>
      <c r="J27" s="39">
        <v>10000</v>
      </c>
      <c r="K27" s="122">
        <f t="shared" si="1"/>
        <v>5000000</v>
      </c>
      <c r="L27" s="39">
        <v>1500</v>
      </c>
      <c r="M27" s="122">
        <f t="shared" si="2"/>
        <v>750000</v>
      </c>
      <c r="N27" s="39">
        <v>600</v>
      </c>
      <c r="O27" s="122">
        <f t="shared" si="3"/>
        <v>300000</v>
      </c>
      <c r="P27" s="72">
        <v>500</v>
      </c>
      <c r="Q27" s="236">
        <f t="shared" si="4"/>
        <v>250000</v>
      </c>
      <c r="R27" s="39">
        <v>1050</v>
      </c>
      <c r="S27" s="122">
        <f t="shared" si="5"/>
        <v>525000</v>
      </c>
      <c r="T27" s="39">
        <v>1000</v>
      </c>
      <c r="U27" s="122">
        <f t="shared" si="6"/>
        <v>500000</v>
      </c>
      <c r="V27" s="39">
        <v>100</v>
      </c>
      <c r="W27" s="122">
        <f t="shared" si="7"/>
        <v>50000</v>
      </c>
      <c r="X27" s="39">
        <v>400</v>
      </c>
      <c r="Y27" s="122">
        <f t="shared" si="8"/>
        <v>200000</v>
      </c>
      <c r="Z27" s="37">
        <v>50</v>
      </c>
      <c r="AA27" s="237">
        <f t="shared" si="9"/>
        <v>25000</v>
      </c>
      <c r="AB27" s="50">
        <v>0</v>
      </c>
      <c r="AC27" s="122">
        <f t="shared" si="10"/>
        <v>0</v>
      </c>
      <c r="AD27" s="50">
        <v>0</v>
      </c>
      <c r="AE27" s="122">
        <f t="shared" si="11"/>
        <v>0</v>
      </c>
      <c r="AF27" s="47" t="s">
        <v>922</v>
      </c>
      <c r="AG27" s="47">
        <v>15217</v>
      </c>
      <c r="AH27" s="73">
        <v>500</v>
      </c>
      <c r="AI27" s="76">
        <v>7608500</v>
      </c>
      <c r="AJ27" s="76">
        <v>760850</v>
      </c>
      <c r="AK27" s="74">
        <v>8369350</v>
      </c>
    </row>
    <row r="28" spans="1:37" ht="63.75" x14ac:dyDescent="0.25">
      <c r="A28" s="48">
        <v>293</v>
      </c>
      <c r="B28" s="82" t="s">
        <v>936</v>
      </c>
      <c r="C28" s="47" t="s">
        <v>1003</v>
      </c>
      <c r="D28" s="36" t="s">
        <v>1004</v>
      </c>
      <c r="E28" s="45" t="s">
        <v>1005</v>
      </c>
      <c r="F28" s="45" t="s">
        <v>1004</v>
      </c>
      <c r="G28" s="46" t="s">
        <v>1006</v>
      </c>
      <c r="H28" s="39">
        <v>17</v>
      </c>
      <c r="I28" s="122">
        <f t="shared" si="0"/>
        <v>8500</v>
      </c>
      <c r="J28" s="39">
        <v>250</v>
      </c>
      <c r="K28" s="122">
        <f t="shared" si="1"/>
        <v>125000</v>
      </c>
      <c r="L28" s="39">
        <v>300</v>
      </c>
      <c r="M28" s="122">
        <f t="shared" si="2"/>
        <v>150000</v>
      </c>
      <c r="N28" s="39">
        <v>600</v>
      </c>
      <c r="O28" s="122">
        <f t="shared" si="3"/>
        <v>300000</v>
      </c>
      <c r="P28" s="72">
        <v>500</v>
      </c>
      <c r="Q28" s="236">
        <f t="shared" si="4"/>
        <v>250000</v>
      </c>
      <c r="R28" s="39">
        <v>250</v>
      </c>
      <c r="S28" s="122">
        <f t="shared" si="5"/>
        <v>125000</v>
      </c>
      <c r="T28" s="39">
        <v>600</v>
      </c>
      <c r="U28" s="122">
        <f t="shared" si="6"/>
        <v>300000</v>
      </c>
      <c r="V28" s="39">
        <v>80</v>
      </c>
      <c r="W28" s="122">
        <f t="shared" si="7"/>
        <v>40000</v>
      </c>
      <c r="X28" s="39">
        <v>80</v>
      </c>
      <c r="Y28" s="122">
        <f t="shared" si="8"/>
        <v>40000</v>
      </c>
      <c r="Z28" s="37">
        <v>50</v>
      </c>
      <c r="AA28" s="237">
        <f t="shared" si="9"/>
        <v>25000</v>
      </c>
      <c r="AB28" s="50">
        <v>0</v>
      </c>
      <c r="AC28" s="122">
        <f t="shared" si="10"/>
        <v>0</v>
      </c>
      <c r="AD28" s="50">
        <v>0</v>
      </c>
      <c r="AE28" s="122">
        <f t="shared" si="11"/>
        <v>0</v>
      </c>
      <c r="AF28" s="47" t="s">
        <v>922</v>
      </c>
      <c r="AG28" s="47">
        <v>2727</v>
      </c>
      <c r="AH28" s="73">
        <v>500</v>
      </c>
      <c r="AI28" s="76">
        <v>1363500</v>
      </c>
      <c r="AJ28" s="76">
        <v>136350</v>
      </c>
      <c r="AK28" s="74">
        <v>1499850</v>
      </c>
    </row>
    <row r="29" spans="1:37" ht="63.75" x14ac:dyDescent="0.25">
      <c r="A29" s="48">
        <v>294</v>
      </c>
      <c r="B29" s="82" t="s">
        <v>936</v>
      </c>
      <c r="C29" s="47" t="s">
        <v>1007</v>
      </c>
      <c r="D29" s="36" t="s">
        <v>1008</v>
      </c>
      <c r="E29" s="45" t="s">
        <v>1009</v>
      </c>
      <c r="F29" s="45" t="s">
        <v>1010</v>
      </c>
      <c r="G29" s="46" t="s">
        <v>1011</v>
      </c>
      <c r="H29" s="39">
        <v>17</v>
      </c>
      <c r="I29" s="122">
        <f t="shared" si="0"/>
        <v>5100</v>
      </c>
      <c r="J29" s="39">
        <v>600</v>
      </c>
      <c r="K29" s="122">
        <f t="shared" si="1"/>
        <v>180000</v>
      </c>
      <c r="L29" s="39">
        <v>1000</v>
      </c>
      <c r="M29" s="122">
        <f t="shared" si="2"/>
        <v>300000</v>
      </c>
      <c r="N29" s="39">
        <v>300</v>
      </c>
      <c r="O29" s="122">
        <f t="shared" si="3"/>
        <v>90000</v>
      </c>
      <c r="P29" s="72">
        <v>500</v>
      </c>
      <c r="Q29" s="236">
        <f t="shared" si="4"/>
        <v>150000</v>
      </c>
      <c r="R29" s="39">
        <v>150</v>
      </c>
      <c r="S29" s="122">
        <f t="shared" si="5"/>
        <v>45000</v>
      </c>
      <c r="T29" s="39">
        <v>800</v>
      </c>
      <c r="U29" s="122">
        <f t="shared" si="6"/>
        <v>240000</v>
      </c>
      <c r="V29" s="39">
        <v>200</v>
      </c>
      <c r="W29" s="122">
        <f t="shared" si="7"/>
        <v>60000</v>
      </c>
      <c r="X29" s="39">
        <v>200</v>
      </c>
      <c r="Y29" s="122">
        <f t="shared" si="8"/>
        <v>60000</v>
      </c>
      <c r="Z29" s="37">
        <v>50</v>
      </c>
      <c r="AA29" s="237">
        <f t="shared" si="9"/>
        <v>15000</v>
      </c>
      <c r="AB29" s="50">
        <v>0</v>
      </c>
      <c r="AC29" s="122">
        <f t="shared" si="10"/>
        <v>0</v>
      </c>
      <c r="AD29" s="50">
        <v>0</v>
      </c>
      <c r="AE29" s="122">
        <f t="shared" si="11"/>
        <v>0</v>
      </c>
      <c r="AF29" s="47" t="s">
        <v>922</v>
      </c>
      <c r="AG29" s="47">
        <v>3817</v>
      </c>
      <c r="AH29" s="73">
        <v>300</v>
      </c>
      <c r="AI29" s="76">
        <v>1145100</v>
      </c>
      <c r="AJ29" s="76">
        <v>114510</v>
      </c>
      <c r="AK29" s="74">
        <v>1259610</v>
      </c>
    </row>
    <row r="30" spans="1:37" ht="63.75" x14ac:dyDescent="0.25">
      <c r="A30" s="48">
        <v>295</v>
      </c>
      <c r="B30" s="82" t="s">
        <v>936</v>
      </c>
      <c r="C30" s="47" t="s">
        <v>1012</v>
      </c>
      <c r="D30" s="36" t="s">
        <v>1013</v>
      </c>
      <c r="E30" s="45" t="s">
        <v>1014</v>
      </c>
      <c r="F30" s="45" t="s">
        <v>1015</v>
      </c>
      <c r="G30" s="46" t="s">
        <v>998</v>
      </c>
      <c r="H30" s="40">
        <v>17</v>
      </c>
      <c r="I30" s="122">
        <f t="shared" si="0"/>
        <v>5100</v>
      </c>
      <c r="J30" s="40">
        <v>250</v>
      </c>
      <c r="K30" s="122">
        <f t="shared" si="1"/>
        <v>75000</v>
      </c>
      <c r="L30" s="40">
        <v>500</v>
      </c>
      <c r="M30" s="122">
        <f t="shared" si="2"/>
        <v>150000</v>
      </c>
      <c r="N30" s="40">
        <v>300</v>
      </c>
      <c r="O30" s="122">
        <f t="shared" si="3"/>
        <v>90000</v>
      </c>
      <c r="P30" s="72">
        <v>500</v>
      </c>
      <c r="Q30" s="236">
        <f t="shared" si="4"/>
        <v>150000</v>
      </c>
      <c r="R30" s="40">
        <v>300</v>
      </c>
      <c r="S30" s="122">
        <f t="shared" si="5"/>
        <v>90000</v>
      </c>
      <c r="T30" s="40">
        <v>800</v>
      </c>
      <c r="U30" s="122">
        <f t="shared" si="6"/>
        <v>240000</v>
      </c>
      <c r="V30" s="40">
        <v>150</v>
      </c>
      <c r="W30" s="122">
        <f t="shared" si="7"/>
        <v>45000</v>
      </c>
      <c r="X30" s="40">
        <v>40</v>
      </c>
      <c r="Y30" s="122">
        <f t="shared" si="8"/>
        <v>12000</v>
      </c>
      <c r="Z30" s="37">
        <v>50</v>
      </c>
      <c r="AA30" s="237">
        <f t="shared" si="9"/>
        <v>15000</v>
      </c>
      <c r="AB30" s="50">
        <v>0</v>
      </c>
      <c r="AC30" s="122">
        <f t="shared" si="10"/>
        <v>0</v>
      </c>
      <c r="AD30" s="50">
        <v>0</v>
      </c>
      <c r="AE30" s="122">
        <f t="shared" si="11"/>
        <v>0</v>
      </c>
      <c r="AF30" s="47" t="s">
        <v>922</v>
      </c>
      <c r="AG30" s="47">
        <v>2907</v>
      </c>
      <c r="AH30" s="73">
        <v>300</v>
      </c>
      <c r="AI30" s="76">
        <v>872100</v>
      </c>
      <c r="AJ30" s="76">
        <v>87210</v>
      </c>
      <c r="AK30" s="74">
        <v>959310</v>
      </c>
    </row>
    <row r="31" spans="1:37" ht="63.75" x14ac:dyDescent="0.25">
      <c r="A31" s="48">
        <v>296</v>
      </c>
      <c r="B31" s="82" t="s">
        <v>936</v>
      </c>
      <c r="C31" s="47" t="s">
        <v>1016</v>
      </c>
      <c r="D31" s="36" t="s">
        <v>1013</v>
      </c>
      <c r="E31" s="45" t="s">
        <v>1017</v>
      </c>
      <c r="F31" s="45" t="s">
        <v>1015</v>
      </c>
      <c r="G31" s="46" t="s">
        <v>1018</v>
      </c>
      <c r="H31" s="40">
        <v>17</v>
      </c>
      <c r="I31" s="122">
        <f t="shared" si="0"/>
        <v>5100</v>
      </c>
      <c r="J31" s="40">
        <v>250</v>
      </c>
      <c r="K31" s="122">
        <f t="shared" si="1"/>
        <v>75000</v>
      </c>
      <c r="L31" s="40">
        <v>1000</v>
      </c>
      <c r="M31" s="122">
        <f t="shared" si="2"/>
        <v>300000</v>
      </c>
      <c r="N31" s="40">
        <v>300</v>
      </c>
      <c r="O31" s="122">
        <f t="shared" si="3"/>
        <v>90000</v>
      </c>
      <c r="P31" s="72">
        <v>500</v>
      </c>
      <c r="Q31" s="236">
        <f t="shared" si="4"/>
        <v>150000</v>
      </c>
      <c r="R31" s="40">
        <v>250</v>
      </c>
      <c r="S31" s="122">
        <f t="shared" si="5"/>
        <v>75000</v>
      </c>
      <c r="T31" s="40">
        <v>800</v>
      </c>
      <c r="U31" s="122">
        <f t="shared" si="6"/>
        <v>240000</v>
      </c>
      <c r="V31" s="40">
        <v>150</v>
      </c>
      <c r="W31" s="122">
        <f t="shared" si="7"/>
        <v>45000</v>
      </c>
      <c r="X31" s="40">
        <v>40</v>
      </c>
      <c r="Y31" s="122">
        <f t="shared" si="8"/>
        <v>12000</v>
      </c>
      <c r="Z31" s="37">
        <v>50</v>
      </c>
      <c r="AA31" s="237">
        <f t="shared" si="9"/>
        <v>15000</v>
      </c>
      <c r="AB31" s="50">
        <v>0</v>
      </c>
      <c r="AC31" s="122">
        <f t="shared" si="10"/>
        <v>0</v>
      </c>
      <c r="AD31" s="50">
        <v>0</v>
      </c>
      <c r="AE31" s="122">
        <f t="shared" si="11"/>
        <v>0</v>
      </c>
      <c r="AF31" s="47" t="s">
        <v>922</v>
      </c>
      <c r="AG31" s="47">
        <v>3357</v>
      </c>
      <c r="AH31" s="73">
        <v>300</v>
      </c>
      <c r="AI31" s="76">
        <v>1007100</v>
      </c>
      <c r="AJ31" s="76">
        <v>100710</v>
      </c>
      <c r="AK31" s="74">
        <v>1107810</v>
      </c>
    </row>
    <row r="32" spans="1:37" ht="63.75" x14ac:dyDescent="0.25">
      <c r="A32" s="48">
        <v>297</v>
      </c>
      <c r="B32" s="82" t="s">
        <v>936</v>
      </c>
      <c r="C32" s="47" t="s">
        <v>1019</v>
      </c>
      <c r="D32" s="36" t="s">
        <v>1020</v>
      </c>
      <c r="E32" s="45" t="s">
        <v>1021</v>
      </c>
      <c r="F32" s="45" t="s">
        <v>1022</v>
      </c>
      <c r="G32" s="35" t="s">
        <v>1023</v>
      </c>
      <c r="H32" s="40">
        <v>10</v>
      </c>
      <c r="I32" s="122">
        <f t="shared" si="0"/>
        <v>30000</v>
      </c>
      <c r="J32" s="40">
        <v>400</v>
      </c>
      <c r="K32" s="122">
        <f t="shared" si="1"/>
        <v>1200000</v>
      </c>
      <c r="L32" s="40">
        <v>50</v>
      </c>
      <c r="M32" s="122">
        <f t="shared" si="2"/>
        <v>150000</v>
      </c>
      <c r="N32" s="40">
        <v>300</v>
      </c>
      <c r="O32" s="122">
        <f t="shared" si="3"/>
        <v>900000</v>
      </c>
      <c r="P32" s="72">
        <v>500</v>
      </c>
      <c r="Q32" s="236">
        <f t="shared" si="4"/>
        <v>1500000</v>
      </c>
      <c r="R32" s="40">
        <v>80</v>
      </c>
      <c r="S32" s="122">
        <f t="shared" si="5"/>
        <v>240000</v>
      </c>
      <c r="T32" s="40">
        <v>400</v>
      </c>
      <c r="U32" s="122">
        <f t="shared" si="6"/>
        <v>1200000</v>
      </c>
      <c r="V32" s="40">
        <v>60</v>
      </c>
      <c r="W32" s="122">
        <f t="shared" si="7"/>
        <v>180000</v>
      </c>
      <c r="X32" s="40">
        <v>20</v>
      </c>
      <c r="Y32" s="122">
        <f t="shared" si="8"/>
        <v>60000</v>
      </c>
      <c r="Z32" s="37">
        <v>30</v>
      </c>
      <c r="AA32" s="237">
        <f t="shared" si="9"/>
        <v>90000</v>
      </c>
      <c r="AB32" s="50">
        <v>0</v>
      </c>
      <c r="AC32" s="122">
        <f t="shared" si="10"/>
        <v>0</v>
      </c>
      <c r="AD32" s="50">
        <v>0</v>
      </c>
      <c r="AE32" s="122">
        <f t="shared" si="11"/>
        <v>0</v>
      </c>
      <c r="AF32" s="47" t="s">
        <v>922</v>
      </c>
      <c r="AG32" s="47">
        <v>1850</v>
      </c>
      <c r="AH32" s="73">
        <v>3000</v>
      </c>
      <c r="AI32" s="76">
        <v>5550000</v>
      </c>
      <c r="AJ32" s="76">
        <v>555000</v>
      </c>
      <c r="AK32" s="74">
        <v>6105000</v>
      </c>
    </row>
    <row r="33" spans="1:37" ht="63.75" x14ac:dyDescent="0.25">
      <c r="A33" s="48">
        <v>298</v>
      </c>
      <c r="B33" s="82" t="s">
        <v>936</v>
      </c>
      <c r="C33" s="47" t="s">
        <v>1024</v>
      </c>
      <c r="D33" s="36" t="s">
        <v>1025</v>
      </c>
      <c r="E33" s="45" t="s">
        <v>1026</v>
      </c>
      <c r="F33" s="45" t="s">
        <v>1022</v>
      </c>
      <c r="G33" s="35" t="s">
        <v>1023</v>
      </c>
      <c r="H33" s="40">
        <v>10</v>
      </c>
      <c r="I33" s="122">
        <f t="shared" si="0"/>
        <v>30000</v>
      </c>
      <c r="J33" s="40">
        <v>400</v>
      </c>
      <c r="K33" s="122">
        <f t="shared" si="1"/>
        <v>1200000</v>
      </c>
      <c r="L33" s="40">
        <v>50</v>
      </c>
      <c r="M33" s="122">
        <f t="shared" si="2"/>
        <v>150000</v>
      </c>
      <c r="N33" s="40">
        <v>150</v>
      </c>
      <c r="O33" s="122">
        <f t="shared" si="3"/>
        <v>450000</v>
      </c>
      <c r="P33" s="72">
        <v>500</v>
      </c>
      <c r="Q33" s="236">
        <f t="shared" si="4"/>
        <v>1500000</v>
      </c>
      <c r="R33" s="40">
        <v>80</v>
      </c>
      <c r="S33" s="122">
        <f t="shared" si="5"/>
        <v>240000</v>
      </c>
      <c r="T33" s="40">
        <v>400</v>
      </c>
      <c r="U33" s="122">
        <f t="shared" si="6"/>
        <v>1200000</v>
      </c>
      <c r="V33" s="40">
        <v>60</v>
      </c>
      <c r="W33" s="122">
        <f t="shared" si="7"/>
        <v>180000</v>
      </c>
      <c r="X33" s="40">
        <v>20</v>
      </c>
      <c r="Y33" s="122">
        <f t="shared" si="8"/>
        <v>60000</v>
      </c>
      <c r="Z33" s="37">
        <v>30</v>
      </c>
      <c r="AA33" s="237">
        <f t="shared" si="9"/>
        <v>90000</v>
      </c>
      <c r="AB33" s="50">
        <v>0</v>
      </c>
      <c r="AC33" s="122">
        <f t="shared" si="10"/>
        <v>0</v>
      </c>
      <c r="AD33" s="50">
        <v>0</v>
      </c>
      <c r="AE33" s="122">
        <f t="shared" si="11"/>
        <v>0</v>
      </c>
      <c r="AF33" s="47" t="s">
        <v>922</v>
      </c>
      <c r="AG33" s="47">
        <v>1700</v>
      </c>
      <c r="AH33" s="73">
        <v>3000</v>
      </c>
      <c r="AI33" s="76">
        <v>5100000</v>
      </c>
      <c r="AJ33" s="76">
        <v>510000</v>
      </c>
      <c r="AK33" s="74">
        <v>5610000</v>
      </c>
    </row>
    <row r="34" spans="1:37" ht="63.75" x14ac:dyDescent="0.25">
      <c r="A34" s="48">
        <v>299</v>
      </c>
      <c r="B34" s="82" t="s">
        <v>936</v>
      </c>
      <c r="C34" s="47" t="s">
        <v>1027</v>
      </c>
      <c r="D34" s="36" t="s">
        <v>1028</v>
      </c>
      <c r="E34" s="45" t="s">
        <v>1029</v>
      </c>
      <c r="F34" s="45" t="s">
        <v>1022</v>
      </c>
      <c r="G34" s="35" t="s">
        <v>1023</v>
      </c>
      <c r="H34" s="40">
        <v>10</v>
      </c>
      <c r="I34" s="122">
        <f t="shared" si="0"/>
        <v>30000</v>
      </c>
      <c r="J34" s="40">
        <v>400</v>
      </c>
      <c r="K34" s="122">
        <f t="shared" si="1"/>
        <v>1200000</v>
      </c>
      <c r="L34" s="40">
        <v>300</v>
      </c>
      <c r="M34" s="122">
        <f t="shared" si="2"/>
        <v>900000</v>
      </c>
      <c r="N34" s="40">
        <v>150</v>
      </c>
      <c r="O34" s="122">
        <f t="shared" si="3"/>
        <v>450000</v>
      </c>
      <c r="P34" s="72">
        <v>500</v>
      </c>
      <c r="Q34" s="236">
        <f t="shared" si="4"/>
        <v>1500000</v>
      </c>
      <c r="R34" s="40">
        <v>80</v>
      </c>
      <c r="S34" s="122">
        <f t="shared" si="5"/>
        <v>240000</v>
      </c>
      <c r="T34" s="40">
        <v>400</v>
      </c>
      <c r="U34" s="122">
        <f t="shared" si="6"/>
        <v>1200000</v>
      </c>
      <c r="V34" s="40">
        <v>60</v>
      </c>
      <c r="W34" s="122">
        <f t="shared" si="7"/>
        <v>180000</v>
      </c>
      <c r="X34" s="40">
        <v>20</v>
      </c>
      <c r="Y34" s="122">
        <f t="shared" si="8"/>
        <v>60000</v>
      </c>
      <c r="Z34" s="37">
        <v>30</v>
      </c>
      <c r="AA34" s="237">
        <f t="shared" si="9"/>
        <v>90000</v>
      </c>
      <c r="AB34" s="50">
        <v>0</v>
      </c>
      <c r="AC34" s="122">
        <f t="shared" si="10"/>
        <v>0</v>
      </c>
      <c r="AD34" s="50">
        <v>0</v>
      </c>
      <c r="AE34" s="122">
        <f t="shared" si="11"/>
        <v>0</v>
      </c>
      <c r="AF34" s="47" t="s">
        <v>922</v>
      </c>
      <c r="AG34" s="47">
        <v>1950</v>
      </c>
      <c r="AH34" s="73">
        <v>3000</v>
      </c>
      <c r="AI34" s="76">
        <v>5850000</v>
      </c>
      <c r="AJ34" s="76">
        <v>585000</v>
      </c>
      <c r="AK34" s="74">
        <v>6435000</v>
      </c>
    </row>
    <row r="35" spans="1:37" ht="63.75" x14ac:dyDescent="0.25">
      <c r="A35" s="48">
        <v>300</v>
      </c>
      <c r="B35" s="82" t="s">
        <v>936</v>
      </c>
      <c r="C35" s="47" t="s">
        <v>1030</v>
      </c>
      <c r="D35" s="36" t="s">
        <v>1031</v>
      </c>
      <c r="E35" s="45" t="s">
        <v>1032</v>
      </c>
      <c r="F35" s="45" t="s">
        <v>1022</v>
      </c>
      <c r="G35" s="35" t="s">
        <v>1023</v>
      </c>
      <c r="H35" s="40">
        <v>33</v>
      </c>
      <c r="I35" s="122">
        <f t="shared" si="0"/>
        <v>99000</v>
      </c>
      <c r="J35" s="40">
        <v>250</v>
      </c>
      <c r="K35" s="122">
        <f t="shared" si="1"/>
        <v>750000</v>
      </c>
      <c r="L35" s="40">
        <v>300</v>
      </c>
      <c r="M35" s="122">
        <f t="shared" si="2"/>
        <v>900000</v>
      </c>
      <c r="N35" s="40">
        <v>150</v>
      </c>
      <c r="O35" s="122">
        <f t="shared" si="3"/>
        <v>450000</v>
      </c>
      <c r="P35" s="72">
        <v>500</v>
      </c>
      <c r="Q35" s="236">
        <f t="shared" si="4"/>
        <v>1500000</v>
      </c>
      <c r="R35" s="40">
        <v>40</v>
      </c>
      <c r="S35" s="122">
        <f t="shared" si="5"/>
        <v>120000</v>
      </c>
      <c r="T35" s="40">
        <v>400</v>
      </c>
      <c r="U35" s="122">
        <f t="shared" si="6"/>
        <v>1200000</v>
      </c>
      <c r="V35" s="40">
        <v>80</v>
      </c>
      <c r="W35" s="122">
        <f t="shared" si="7"/>
        <v>240000</v>
      </c>
      <c r="X35" s="40">
        <v>20</v>
      </c>
      <c r="Y35" s="122">
        <f t="shared" si="8"/>
        <v>60000</v>
      </c>
      <c r="Z35" s="37">
        <v>100</v>
      </c>
      <c r="AA35" s="237">
        <f t="shared" si="9"/>
        <v>300000</v>
      </c>
      <c r="AB35" s="50">
        <v>0</v>
      </c>
      <c r="AC35" s="122">
        <f t="shared" si="10"/>
        <v>0</v>
      </c>
      <c r="AD35" s="50">
        <v>0</v>
      </c>
      <c r="AE35" s="122">
        <f t="shared" si="11"/>
        <v>0</v>
      </c>
      <c r="AF35" s="47" t="s">
        <v>922</v>
      </c>
      <c r="AG35" s="47">
        <v>1873</v>
      </c>
      <c r="AH35" s="73">
        <v>3000</v>
      </c>
      <c r="AI35" s="76">
        <v>5619000</v>
      </c>
      <c r="AJ35" s="76">
        <v>561900</v>
      </c>
      <c r="AK35" s="74">
        <v>6180900</v>
      </c>
    </row>
    <row r="36" spans="1:37" ht="63.75" x14ac:dyDescent="0.25">
      <c r="A36" s="48">
        <v>301</v>
      </c>
      <c r="B36" s="82" t="s">
        <v>936</v>
      </c>
      <c r="C36" s="47" t="s">
        <v>1033</v>
      </c>
      <c r="D36" s="36" t="s">
        <v>1034</v>
      </c>
      <c r="E36" s="45" t="s">
        <v>1035</v>
      </c>
      <c r="F36" s="45" t="s">
        <v>1036</v>
      </c>
      <c r="G36" s="35" t="s">
        <v>1037</v>
      </c>
      <c r="H36" s="40">
        <v>17</v>
      </c>
      <c r="I36" s="122">
        <f t="shared" si="0"/>
        <v>51000</v>
      </c>
      <c r="J36" s="40">
        <v>200</v>
      </c>
      <c r="K36" s="122">
        <f t="shared" si="1"/>
        <v>600000</v>
      </c>
      <c r="L36" s="40">
        <v>300</v>
      </c>
      <c r="M36" s="122">
        <f t="shared" si="2"/>
        <v>900000</v>
      </c>
      <c r="N36" s="40">
        <v>150</v>
      </c>
      <c r="O36" s="122">
        <f t="shared" si="3"/>
        <v>450000</v>
      </c>
      <c r="P36" s="72">
        <v>500</v>
      </c>
      <c r="Q36" s="236">
        <f t="shared" si="4"/>
        <v>1500000</v>
      </c>
      <c r="R36" s="40">
        <v>20</v>
      </c>
      <c r="S36" s="122">
        <f t="shared" si="5"/>
        <v>60000</v>
      </c>
      <c r="T36" s="40">
        <v>400</v>
      </c>
      <c r="U36" s="122">
        <f t="shared" si="6"/>
        <v>1200000</v>
      </c>
      <c r="V36" s="40">
        <v>80</v>
      </c>
      <c r="W36" s="122">
        <f t="shared" si="7"/>
        <v>240000</v>
      </c>
      <c r="X36" s="40">
        <v>20</v>
      </c>
      <c r="Y36" s="122">
        <f t="shared" si="8"/>
        <v>60000</v>
      </c>
      <c r="Z36" s="37">
        <v>50</v>
      </c>
      <c r="AA36" s="237">
        <f t="shared" si="9"/>
        <v>150000</v>
      </c>
      <c r="AB36" s="50">
        <v>0</v>
      </c>
      <c r="AC36" s="122">
        <f t="shared" si="10"/>
        <v>0</v>
      </c>
      <c r="AD36" s="50">
        <v>0</v>
      </c>
      <c r="AE36" s="122">
        <f t="shared" si="11"/>
        <v>0</v>
      </c>
      <c r="AF36" s="47" t="s">
        <v>922</v>
      </c>
      <c r="AG36" s="47">
        <v>1737</v>
      </c>
      <c r="AH36" s="73">
        <v>3000</v>
      </c>
      <c r="AI36" s="76">
        <v>5211000</v>
      </c>
      <c r="AJ36" s="76">
        <v>521100</v>
      </c>
      <c r="AK36" s="74">
        <v>5732100</v>
      </c>
    </row>
    <row r="37" spans="1:37" ht="63.75" x14ac:dyDescent="0.25">
      <c r="A37" s="48">
        <v>302</v>
      </c>
      <c r="B37" s="82" t="s">
        <v>936</v>
      </c>
      <c r="C37" s="47" t="s">
        <v>1038</v>
      </c>
      <c r="D37" s="36" t="s">
        <v>1039</v>
      </c>
      <c r="E37" s="45" t="s">
        <v>1040</v>
      </c>
      <c r="F37" s="45" t="s">
        <v>1041</v>
      </c>
      <c r="G37" s="35" t="s">
        <v>385</v>
      </c>
      <c r="H37" s="40">
        <v>17</v>
      </c>
      <c r="I37" s="122">
        <f t="shared" si="0"/>
        <v>42500</v>
      </c>
      <c r="J37" s="40">
        <v>200</v>
      </c>
      <c r="K37" s="122">
        <f t="shared" si="1"/>
        <v>500000</v>
      </c>
      <c r="L37" s="40">
        <v>200</v>
      </c>
      <c r="M37" s="122">
        <f t="shared" si="2"/>
        <v>500000</v>
      </c>
      <c r="N37" s="40">
        <v>300</v>
      </c>
      <c r="O37" s="122">
        <f t="shared" si="3"/>
        <v>750000</v>
      </c>
      <c r="P37" s="72">
        <v>500</v>
      </c>
      <c r="Q37" s="236">
        <f t="shared" si="4"/>
        <v>1250000</v>
      </c>
      <c r="R37" s="40">
        <v>60</v>
      </c>
      <c r="S37" s="122">
        <f t="shared" si="5"/>
        <v>150000</v>
      </c>
      <c r="T37" s="40">
        <v>500</v>
      </c>
      <c r="U37" s="122">
        <f t="shared" si="6"/>
        <v>1250000</v>
      </c>
      <c r="V37" s="40">
        <v>80</v>
      </c>
      <c r="W37" s="122">
        <f t="shared" si="7"/>
        <v>200000</v>
      </c>
      <c r="X37" s="40">
        <v>40</v>
      </c>
      <c r="Y37" s="122">
        <f t="shared" si="8"/>
        <v>100000</v>
      </c>
      <c r="Z37" s="37">
        <v>50</v>
      </c>
      <c r="AA37" s="237">
        <f t="shared" si="9"/>
        <v>125000</v>
      </c>
      <c r="AB37" s="50">
        <v>0</v>
      </c>
      <c r="AC37" s="122">
        <f t="shared" si="10"/>
        <v>0</v>
      </c>
      <c r="AD37" s="50">
        <v>0</v>
      </c>
      <c r="AE37" s="122">
        <f t="shared" si="11"/>
        <v>0</v>
      </c>
      <c r="AF37" s="47" t="s">
        <v>922</v>
      </c>
      <c r="AG37" s="47">
        <v>1947</v>
      </c>
      <c r="AH37" s="73">
        <v>2500</v>
      </c>
      <c r="AI37" s="76">
        <v>4867500</v>
      </c>
      <c r="AJ37" s="76">
        <v>486750</v>
      </c>
      <c r="AK37" s="74">
        <v>5354250</v>
      </c>
    </row>
    <row r="38" spans="1:37" ht="63.75" x14ac:dyDescent="0.25">
      <c r="A38" s="48">
        <v>303</v>
      </c>
      <c r="B38" s="82" t="s">
        <v>936</v>
      </c>
      <c r="C38" s="47" t="s">
        <v>1042</v>
      </c>
      <c r="D38" s="36" t="s">
        <v>1043</v>
      </c>
      <c r="E38" s="45" t="s">
        <v>1044</v>
      </c>
      <c r="F38" s="45" t="s">
        <v>1045</v>
      </c>
      <c r="G38" s="35" t="s">
        <v>1046</v>
      </c>
      <c r="H38" s="40">
        <v>17</v>
      </c>
      <c r="I38" s="122">
        <f t="shared" si="0"/>
        <v>51000</v>
      </c>
      <c r="J38" s="40">
        <v>250</v>
      </c>
      <c r="K38" s="122">
        <f t="shared" si="1"/>
        <v>750000</v>
      </c>
      <c r="L38" s="40">
        <v>30</v>
      </c>
      <c r="M38" s="122">
        <f t="shared" si="2"/>
        <v>90000</v>
      </c>
      <c r="N38" s="40">
        <v>150</v>
      </c>
      <c r="O38" s="122">
        <f t="shared" si="3"/>
        <v>450000</v>
      </c>
      <c r="P38" s="72">
        <v>500</v>
      </c>
      <c r="Q38" s="236">
        <f t="shared" si="4"/>
        <v>1500000</v>
      </c>
      <c r="R38" s="40">
        <v>60</v>
      </c>
      <c r="S38" s="122">
        <f t="shared" si="5"/>
        <v>180000</v>
      </c>
      <c r="T38" s="40">
        <v>500</v>
      </c>
      <c r="U38" s="122">
        <f t="shared" si="6"/>
        <v>1500000</v>
      </c>
      <c r="V38" s="40">
        <v>80</v>
      </c>
      <c r="W38" s="122">
        <f t="shared" si="7"/>
        <v>240000</v>
      </c>
      <c r="X38" s="40">
        <v>20</v>
      </c>
      <c r="Y38" s="122">
        <f t="shared" si="8"/>
        <v>60000</v>
      </c>
      <c r="Z38" s="37">
        <v>50</v>
      </c>
      <c r="AA38" s="237">
        <f t="shared" si="9"/>
        <v>150000</v>
      </c>
      <c r="AB38" s="50">
        <v>0</v>
      </c>
      <c r="AC38" s="122">
        <f t="shared" si="10"/>
        <v>0</v>
      </c>
      <c r="AD38" s="50">
        <v>0</v>
      </c>
      <c r="AE38" s="122">
        <f t="shared" si="11"/>
        <v>0</v>
      </c>
      <c r="AF38" s="47" t="s">
        <v>922</v>
      </c>
      <c r="AG38" s="47">
        <v>1657</v>
      </c>
      <c r="AH38" s="73">
        <v>3000</v>
      </c>
      <c r="AI38" s="76">
        <v>4971000</v>
      </c>
      <c r="AJ38" s="76">
        <v>497100</v>
      </c>
      <c r="AK38" s="74">
        <v>5468100</v>
      </c>
    </row>
    <row r="39" spans="1:37" ht="63.75" x14ac:dyDescent="0.25">
      <c r="A39" s="48">
        <v>304</v>
      </c>
      <c r="B39" s="82" t="s">
        <v>936</v>
      </c>
      <c r="C39" s="47" t="s">
        <v>1047</v>
      </c>
      <c r="D39" s="36" t="s">
        <v>1048</v>
      </c>
      <c r="E39" s="45" t="s">
        <v>1044</v>
      </c>
      <c r="F39" s="45" t="s">
        <v>1045</v>
      </c>
      <c r="G39" s="35" t="s">
        <v>1046</v>
      </c>
      <c r="H39" s="40">
        <v>17</v>
      </c>
      <c r="I39" s="122">
        <f t="shared" si="0"/>
        <v>51000</v>
      </c>
      <c r="J39" s="40">
        <v>600</v>
      </c>
      <c r="K39" s="122">
        <f t="shared" si="1"/>
        <v>1800000</v>
      </c>
      <c r="L39" s="40">
        <v>30</v>
      </c>
      <c r="M39" s="122">
        <f t="shared" si="2"/>
        <v>90000</v>
      </c>
      <c r="N39" s="40">
        <v>150</v>
      </c>
      <c r="O39" s="122">
        <f t="shared" si="3"/>
        <v>450000</v>
      </c>
      <c r="P39" s="72">
        <v>500</v>
      </c>
      <c r="Q39" s="236">
        <f t="shared" si="4"/>
        <v>1500000</v>
      </c>
      <c r="R39" s="40">
        <v>150</v>
      </c>
      <c r="S39" s="122">
        <f t="shared" si="5"/>
        <v>450000</v>
      </c>
      <c r="T39" s="40">
        <v>500</v>
      </c>
      <c r="U39" s="122">
        <f t="shared" si="6"/>
        <v>1500000</v>
      </c>
      <c r="V39" s="40">
        <v>80</v>
      </c>
      <c r="W39" s="122">
        <f t="shared" si="7"/>
        <v>240000</v>
      </c>
      <c r="X39" s="40">
        <v>20</v>
      </c>
      <c r="Y39" s="122">
        <f t="shared" si="8"/>
        <v>60000</v>
      </c>
      <c r="Z39" s="37">
        <v>50</v>
      </c>
      <c r="AA39" s="237">
        <f t="shared" si="9"/>
        <v>150000</v>
      </c>
      <c r="AB39" s="50">
        <v>0</v>
      </c>
      <c r="AC39" s="122">
        <f t="shared" si="10"/>
        <v>0</v>
      </c>
      <c r="AD39" s="50">
        <v>0</v>
      </c>
      <c r="AE39" s="122">
        <f t="shared" si="11"/>
        <v>0</v>
      </c>
      <c r="AF39" s="47" t="s">
        <v>922</v>
      </c>
      <c r="AG39" s="47">
        <v>2097</v>
      </c>
      <c r="AH39" s="73">
        <v>3000</v>
      </c>
      <c r="AI39" s="76">
        <v>6291000</v>
      </c>
      <c r="AJ39" s="76">
        <v>629100</v>
      </c>
      <c r="AK39" s="74">
        <v>6920100</v>
      </c>
    </row>
    <row r="40" spans="1:37" ht="63.75" x14ac:dyDescent="0.25">
      <c r="A40" s="48">
        <v>305</v>
      </c>
      <c r="B40" s="82" t="s">
        <v>936</v>
      </c>
      <c r="C40" s="47" t="s">
        <v>1049</v>
      </c>
      <c r="D40" s="36" t="s">
        <v>1050</v>
      </c>
      <c r="E40" s="45" t="s">
        <v>1051</v>
      </c>
      <c r="F40" s="45" t="s">
        <v>1052</v>
      </c>
      <c r="G40" s="35" t="s">
        <v>1023</v>
      </c>
      <c r="H40" s="40">
        <v>10</v>
      </c>
      <c r="I40" s="122">
        <f t="shared" si="0"/>
        <v>30000</v>
      </c>
      <c r="J40" s="40">
        <v>600</v>
      </c>
      <c r="K40" s="122">
        <f t="shared" si="1"/>
        <v>1800000</v>
      </c>
      <c r="L40" s="40">
        <v>300</v>
      </c>
      <c r="M40" s="122">
        <f t="shared" si="2"/>
        <v>900000</v>
      </c>
      <c r="N40" s="40">
        <v>150</v>
      </c>
      <c r="O40" s="122">
        <f t="shared" si="3"/>
        <v>450000</v>
      </c>
      <c r="P40" s="72">
        <v>500</v>
      </c>
      <c r="Q40" s="236">
        <f t="shared" si="4"/>
        <v>1500000</v>
      </c>
      <c r="R40" s="40">
        <v>60</v>
      </c>
      <c r="S40" s="122">
        <f t="shared" si="5"/>
        <v>180000</v>
      </c>
      <c r="T40" s="40">
        <v>400</v>
      </c>
      <c r="U40" s="122">
        <f t="shared" si="6"/>
        <v>1200000</v>
      </c>
      <c r="V40" s="40">
        <v>80</v>
      </c>
      <c r="W40" s="122">
        <f t="shared" si="7"/>
        <v>240000</v>
      </c>
      <c r="X40" s="40">
        <v>40</v>
      </c>
      <c r="Y40" s="122">
        <f t="shared" si="8"/>
        <v>120000</v>
      </c>
      <c r="Z40" s="37">
        <v>30</v>
      </c>
      <c r="AA40" s="237">
        <f t="shared" si="9"/>
        <v>90000</v>
      </c>
      <c r="AB40" s="50">
        <v>0</v>
      </c>
      <c r="AC40" s="122">
        <f t="shared" si="10"/>
        <v>0</v>
      </c>
      <c r="AD40" s="50">
        <v>0</v>
      </c>
      <c r="AE40" s="122">
        <f t="shared" si="11"/>
        <v>0</v>
      </c>
      <c r="AF40" s="47" t="s">
        <v>922</v>
      </c>
      <c r="AG40" s="47">
        <v>2170</v>
      </c>
      <c r="AH40" s="73">
        <v>3000</v>
      </c>
      <c r="AI40" s="76">
        <v>6510000</v>
      </c>
      <c r="AJ40" s="76">
        <v>651000</v>
      </c>
      <c r="AK40" s="74">
        <v>7161000</v>
      </c>
    </row>
    <row r="41" spans="1:37" ht="63.75" x14ac:dyDescent="0.25">
      <c r="A41" s="48">
        <v>306</v>
      </c>
      <c r="B41" s="82" t="s">
        <v>936</v>
      </c>
      <c r="C41" s="47" t="s">
        <v>1053</v>
      </c>
      <c r="D41" s="36" t="s">
        <v>1054</v>
      </c>
      <c r="E41" s="45" t="s">
        <v>1055</v>
      </c>
      <c r="F41" s="45" t="s">
        <v>1056</v>
      </c>
      <c r="G41" s="35" t="s">
        <v>1057</v>
      </c>
      <c r="H41" s="40">
        <v>7</v>
      </c>
      <c r="I41" s="122">
        <f t="shared" si="0"/>
        <v>17500</v>
      </c>
      <c r="J41" s="40">
        <v>350</v>
      </c>
      <c r="K41" s="122">
        <f t="shared" si="1"/>
        <v>875000</v>
      </c>
      <c r="L41" s="40">
        <v>300</v>
      </c>
      <c r="M41" s="122">
        <f t="shared" si="2"/>
        <v>750000</v>
      </c>
      <c r="N41" s="40">
        <v>150</v>
      </c>
      <c r="O41" s="122">
        <f t="shared" si="3"/>
        <v>375000</v>
      </c>
      <c r="P41" s="72">
        <v>500</v>
      </c>
      <c r="Q41" s="236">
        <f t="shared" si="4"/>
        <v>1250000</v>
      </c>
      <c r="R41" s="40">
        <v>150</v>
      </c>
      <c r="S41" s="122">
        <f t="shared" si="5"/>
        <v>375000</v>
      </c>
      <c r="T41" s="40">
        <v>400</v>
      </c>
      <c r="U41" s="122">
        <f t="shared" si="6"/>
        <v>1000000</v>
      </c>
      <c r="V41" s="40">
        <v>80</v>
      </c>
      <c r="W41" s="122">
        <f t="shared" si="7"/>
        <v>200000</v>
      </c>
      <c r="X41" s="40">
        <v>100</v>
      </c>
      <c r="Y41" s="122">
        <f t="shared" si="8"/>
        <v>250000</v>
      </c>
      <c r="Z41" s="37">
        <v>20</v>
      </c>
      <c r="AA41" s="237">
        <f t="shared" si="9"/>
        <v>50000</v>
      </c>
      <c r="AB41" s="50">
        <v>0</v>
      </c>
      <c r="AC41" s="122">
        <f t="shared" si="10"/>
        <v>0</v>
      </c>
      <c r="AD41" s="50">
        <v>0</v>
      </c>
      <c r="AE41" s="122">
        <f t="shared" si="11"/>
        <v>0</v>
      </c>
      <c r="AF41" s="47" t="s">
        <v>922</v>
      </c>
      <c r="AG41" s="47">
        <v>2057</v>
      </c>
      <c r="AH41" s="73">
        <v>2500</v>
      </c>
      <c r="AI41" s="76">
        <v>5142500</v>
      </c>
      <c r="AJ41" s="76">
        <v>514250</v>
      </c>
      <c r="AK41" s="74">
        <v>5656750</v>
      </c>
    </row>
    <row r="42" spans="1:37" ht="63.75" x14ac:dyDescent="0.25">
      <c r="A42" s="48">
        <v>307</v>
      </c>
      <c r="B42" s="82" t="s">
        <v>936</v>
      </c>
      <c r="C42" s="47" t="s">
        <v>1058</v>
      </c>
      <c r="D42" s="36" t="s">
        <v>1059</v>
      </c>
      <c r="E42" s="45" t="s">
        <v>1060</v>
      </c>
      <c r="F42" s="45" t="s">
        <v>1061</v>
      </c>
      <c r="G42" s="45" t="s">
        <v>1062</v>
      </c>
      <c r="H42" s="40">
        <v>3</v>
      </c>
      <c r="I42" s="122">
        <f t="shared" si="0"/>
        <v>24000</v>
      </c>
      <c r="J42" s="40">
        <v>100</v>
      </c>
      <c r="K42" s="122">
        <f t="shared" si="1"/>
        <v>800000</v>
      </c>
      <c r="L42" s="40">
        <v>500</v>
      </c>
      <c r="M42" s="122">
        <f t="shared" si="2"/>
        <v>4000000</v>
      </c>
      <c r="N42" s="40">
        <v>300</v>
      </c>
      <c r="O42" s="122">
        <f t="shared" si="3"/>
        <v>2400000</v>
      </c>
      <c r="P42" s="72">
        <v>500</v>
      </c>
      <c r="Q42" s="236">
        <f t="shared" si="4"/>
        <v>4000000</v>
      </c>
      <c r="R42" s="40">
        <v>130</v>
      </c>
      <c r="S42" s="122">
        <f t="shared" si="5"/>
        <v>1040000</v>
      </c>
      <c r="T42" s="40">
        <v>400</v>
      </c>
      <c r="U42" s="122">
        <f t="shared" si="6"/>
        <v>3200000</v>
      </c>
      <c r="V42" s="40">
        <v>200</v>
      </c>
      <c r="W42" s="122">
        <f t="shared" si="7"/>
        <v>1600000</v>
      </c>
      <c r="X42" s="40">
        <v>20</v>
      </c>
      <c r="Y42" s="122">
        <f t="shared" si="8"/>
        <v>160000</v>
      </c>
      <c r="Z42" s="37">
        <v>10</v>
      </c>
      <c r="AA42" s="237">
        <f t="shared" si="9"/>
        <v>80000</v>
      </c>
      <c r="AB42" s="50">
        <v>0</v>
      </c>
      <c r="AC42" s="122">
        <f t="shared" si="10"/>
        <v>0</v>
      </c>
      <c r="AD42" s="50">
        <v>0</v>
      </c>
      <c r="AE42" s="122">
        <f t="shared" si="11"/>
        <v>0</v>
      </c>
      <c r="AF42" s="47" t="s">
        <v>922</v>
      </c>
      <c r="AG42" s="47">
        <v>2163</v>
      </c>
      <c r="AH42" s="73">
        <v>8000</v>
      </c>
      <c r="AI42" s="76">
        <v>17304000</v>
      </c>
      <c r="AJ42" s="76">
        <v>1730400</v>
      </c>
      <c r="AK42" s="74">
        <v>19034400</v>
      </c>
    </row>
    <row r="43" spans="1:37" ht="63.75" x14ac:dyDescent="0.25">
      <c r="A43" s="48">
        <v>308</v>
      </c>
      <c r="B43" s="82" t="s">
        <v>936</v>
      </c>
      <c r="C43" s="47" t="s">
        <v>1063</v>
      </c>
      <c r="D43" s="36" t="s">
        <v>1064</v>
      </c>
      <c r="E43" s="45" t="s">
        <v>1065</v>
      </c>
      <c r="F43" s="45" t="s">
        <v>1061</v>
      </c>
      <c r="G43" s="45" t="s">
        <v>1062</v>
      </c>
      <c r="H43" s="40">
        <v>3</v>
      </c>
      <c r="I43" s="122">
        <f t="shared" si="0"/>
        <v>24000</v>
      </c>
      <c r="J43" s="40">
        <v>200</v>
      </c>
      <c r="K43" s="122">
        <f t="shared" si="1"/>
        <v>1600000</v>
      </c>
      <c r="L43" s="40">
        <v>300</v>
      </c>
      <c r="M43" s="122">
        <f t="shared" si="2"/>
        <v>2400000</v>
      </c>
      <c r="N43" s="40">
        <v>150</v>
      </c>
      <c r="O43" s="122">
        <f t="shared" si="3"/>
        <v>1200000</v>
      </c>
      <c r="P43" s="72">
        <v>500</v>
      </c>
      <c r="Q43" s="236">
        <f t="shared" si="4"/>
        <v>4000000</v>
      </c>
      <c r="R43" s="40">
        <v>140</v>
      </c>
      <c r="S43" s="122">
        <f t="shared" si="5"/>
        <v>1120000</v>
      </c>
      <c r="T43" s="40">
        <v>500</v>
      </c>
      <c r="U43" s="122">
        <f t="shared" si="6"/>
        <v>4000000</v>
      </c>
      <c r="V43" s="40">
        <v>200</v>
      </c>
      <c r="W43" s="122">
        <f t="shared" si="7"/>
        <v>1600000</v>
      </c>
      <c r="X43" s="40">
        <v>20</v>
      </c>
      <c r="Y43" s="122">
        <f t="shared" si="8"/>
        <v>160000</v>
      </c>
      <c r="Z43" s="37">
        <v>10</v>
      </c>
      <c r="AA43" s="237">
        <f t="shared" si="9"/>
        <v>80000</v>
      </c>
      <c r="AB43" s="50">
        <v>0</v>
      </c>
      <c r="AC43" s="122">
        <f t="shared" si="10"/>
        <v>0</v>
      </c>
      <c r="AD43" s="50">
        <v>0</v>
      </c>
      <c r="AE43" s="122">
        <f t="shared" si="11"/>
        <v>0</v>
      </c>
      <c r="AF43" s="47" t="s">
        <v>922</v>
      </c>
      <c r="AG43" s="47">
        <v>2023</v>
      </c>
      <c r="AH43" s="73">
        <v>8000</v>
      </c>
      <c r="AI43" s="76">
        <v>16184000</v>
      </c>
      <c r="AJ43" s="76">
        <v>1618400</v>
      </c>
      <c r="AK43" s="74">
        <v>17802400</v>
      </c>
    </row>
    <row r="44" spans="1:37" ht="63.75" x14ac:dyDescent="0.25">
      <c r="A44" s="48">
        <v>309</v>
      </c>
      <c r="B44" s="82" t="s">
        <v>936</v>
      </c>
      <c r="C44" s="47" t="s">
        <v>1066</v>
      </c>
      <c r="D44" s="36" t="s">
        <v>1067</v>
      </c>
      <c r="E44" s="45" t="s">
        <v>1068</v>
      </c>
      <c r="F44" s="45" t="s">
        <v>1069</v>
      </c>
      <c r="G44" s="46" t="s">
        <v>998</v>
      </c>
      <c r="H44" s="40">
        <v>17</v>
      </c>
      <c r="I44" s="122">
        <f t="shared" si="0"/>
        <v>25500</v>
      </c>
      <c r="J44" s="40">
        <v>300</v>
      </c>
      <c r="K44" s="122">
        <f t="shared" si="1"/>
        <v>450000</v>
      </c>
      <c r="L44" s="40">
        <v>500</v>
      </c>
      <c r="M44" s="122">
        <f t="shared" si="2"/>
        <v>750000</v>
      </c>
      <c r="N44" s="40">
        <v>300</v>
      </c>
      <c r="O44" s="122">
        <f t="shared" si="3"/>
        <v>450000</v>
      </c>
      <c r="P44" s="72">
        <v>500</v>
      </c>
      <c r="Q44" s="236">
        <f t="shared" si="4"/>
        <v>750000</v>
      </c>
      <c r="R44" s="40">
        <v>200</v>
      </c>
      <c r="S44" s="122">
        <f t="shared" si="5"/>
        <v>300000</v>
      </c>
      <c r="T44" s="40">
        <v>500</v>
      </c>
      <c r="U44" s="122">
        <f t="shared" si="6"/>
        <v>750000</v>
      </c>
      <c r="V44" s="40">
        <v>200</v>
      </c>
      <c r="W44" s="122">
        <f t="shared" si="7"/>
        <v>300000</v>
      </c>
      <c r="X44" s="40">
        <v>20</v>
      </c>
      <c r="Y44" s="122">
        <f t="shared" si="8"/>
        <v>30000</v>
      </c>
      <c r="Z44" s="37">
        <v>50</v>
      </c>
      <c r="AA44" s="237">
        <f t="shared" si="9"/>
        <v>75000</v>
      </c>
      <c r="AB44" s="50">
        <v>0</v>
      </c>
      <c r="AC44" s="122">
        <f t="shared" si="10"/>
        <v>0</v>
      </c>
      <c r="AD44" s="50">
        <v>0</v>
      </c>
      <c r="AE44" s="122">
        <f t="shared" si="11"/>
        <v>0</v>
      </c>
      <c r="AF44" s="47" t="s">
        <v>922</v>
      </c>
      <c r="AG44" s="47">
        <v>2587</v>
      </c>
      <c r="AH44" s="73">
        <v>1500</v>
      </c>
      <c r="AI44" s="76">
        <v>3880500</v>
      </c>
      <c r="AJ44" s="76">
        <v>388050</v>
      </c>
      <c r="AK44" s="74">
        <v>4268550</v>
      </c>
    </row>
    <row r="45" spans="1:37" ht="63.75" x14ac:dyDescent="0.25">
      <c r="A45" s="48">
        <v>310</v>
      </c>
      <c r="B45" s="82" t="s">
        <v>936</v>
      </c>
      <c r="C45" s="47" t="s">
        <v>1070</v>
      </c>
      <c r="D45" s="36" t="s">
        <v>1071</v>
      </c>
      <c r="E45" s="45" t="s">
        <v>1072</v>
      </c>
      <c r="F45" s="45" t="s">
        <v>1073</v>
      </c>
      <c r="G45" s="46" t="s">
        <v>998</v>
      </c>
      <c r="H45" s="40">
        <v>17</v>
      </c>
      <c r="I45" s="122">
        <f t="shared" si="0"/>
        <v>10200</v>
      </c>
      <c r="J45" s="40">
        <v>600</v>
      </c>
      <c r="K45" s="122">
        <f t="shared" si="1"/>
        <v>360000</v>
      </c>
      <c r="L45" s="40">
        <v>1000</v>
      </c>
      <c r="M45" s="122">
        <f t="shared" si="2"/>
        <v>600000</v>
      </c>
      <c r="N45" s="40">
        <v>600</v>
      </c>
      <c r="O45" s="122">
        <f t="shared" si="3"/>
        <v>360000</v>
      </c>
      <c r="P45" s="72">
        <v>500</v>
      </c>
      <c r="Q45" s="236">
        <f t="shared" si="4"/>
        <v>300000</v>
      </c>
      <c r="R45" s="40">
        <v>140</v>
      </c>
      <c r="S45" s="122">
        <f t="shared" si="5"/>
        <v>84000</v>
      </c>
      <c r="T45" s="40">
        <v>1000</v>
      </c>
      <c r="U45" s="122">
        <f t="shared" si="6"/>
        <v>600000</v>
      </c>
      <c r="V45" s="40">
        <v>160</v>
      </c>
      <c r="W45" s="122">
        <f t="shared" si="7"/>
        <v>96000</v>
      </c>
      <c r="X45" s="40">
        <v>40</v>
      </c>
      <c r="Y45" s="122">
        <f t="shared" si="8"/>
        <v>24000</v>
      </c>
      <c r="Z45" s="37">
        <v>50</v>
      </c>
      <c r="AA45" s="237">
        <f t="shared" si="9"/>
        <v>30000</v>
      </c>
      <c r="AB45" s="50">
        <v>0</v>
      </c>
      <c r="AC45" s="122">
        <f t="shared" si="10"/>
        <v>0</v>
      </c>
      <c r="AD45" s="50">
        <v>0</v>
      </c>
      <c r="AE45" s="122">
        <f t="shared" si="11"/>
        <v>0</v>
      </c>
      <c r="AF45" s="47" t="s">
        <v>922</v>
      </c>
      <c r="AG45" s="47">
        <v>4107</v>
      </c>
      <c r="AH45" s="73">
        <v>600</v>
      </c>
      <c r="AI45" s="76">
        <v>2464200</v>
      </c>
      <c r="AJ45" s="76">
        <v>246420</v>
      </c>
      <c r="AK45" s="74">
        <v>2710620</v>
      </c>
    </row>
    <row r="46" spans="1:37" ht="63.75" x14ac:dyDescent="0.25">
      <c r="A46" s="48">
        <v>311</v>
      </c>
      <c r="B46" s="82" t="s">
        <v>936</v>
      </c>
      <c r="C46" s="47" t="s">
        <v>1074</v>
      </c>
      <c r="D46" s="36" t="s">
        <v>1075</v>
      </c>
      <c r="E46" s="45" t="s">
        <v>1076</v>
      </c>
      <c r="F46" s="45" t="s">
        <v>1077</v>
      </c>
      <c r="G46" s="46" t="s">
        <v>1006</v>
      </c>
      <c r="H46" s="40">
        <v>17</v>
      </c>
      <c r="I46" s="122">
        <f t="shared" si="0"/>
        <v>10200</v>
      </c>
      <c r="J46" s="40">
        <v>250</v>
      </c>
      <c r="K46" s="122">
        <f t="shared" si="1"/>
        <v>150000</v>
      </c>
      <c r="L46" s="40">
        <v>200</v>
      </c>
      <c r="M46" s="122">
        <f t="shared" si="2"/>
        <v>120000</v>
      </c>
      <c r="N46" s="40">
        <v>300</v>
      </c>
      <c r="O46" s="122">
        <f t="shared" si="3"/>
        <v>180000</v>
      </c>
      <c r="P46" s="72">
        <v>500</v>
      </c>
      <c r="Q46" s="236">
        <f t="shared" si="4"/>
        <v>300000</v>
      </c>
      <c r="R46" s="40">
        <v>200</v>
      </c>
      <c r="S46" s="122">
        <f t="shared" si="5"/>
        <v>120000</v>
      </c>
      <c r="T46" s="40">
        <v>1000</v>
      </c>
      <c r="U46" s="122">
        <f t="shared" si="6"/>
        <v>600000</v>
      </c>
      <c r="V46" s="40">
        <v>200</v>
      </c>
      <c r="W46" s="122">
        <f t="shared" si="7"/>
        <v>120000</v>
      </c>
      <c r="X46" s="40">
        <v>40</v>
      </c>
      <c r="Y46" s="122">
        <f t="shared" si="8"/>
        <v>24000</v>
      </c>
      <c r="Z46" s="37">
        <v>50</v>
      </c>
      <c r="AA46" s="237">
        <f t="shared" si="9"/>
        <v>30000</v>
      </c>
      <c r="AB46" s="50">
        <v>0</v>
      </c>
      <c r="AC46" s="122">
        <f t="shared" si="10"/>
        <v>0</v>
      </c>
      <c r="AD46" s="50">
        <v>0</v>
      </c>
      <c r="AE46" s="122">
        <f t="shared" si="11"/>
        <v>0</v>
      </c>
      <c r="AF46" s="47" t="s">
        <v>922</v>
      </c>
      <c r="AG46" s="47">
        <v>2757</v>
      </c>
      <c r="AH46" s="73">
        <v>600</v>
      </c>
      <c r="AI46" s="76">
        <v>1654200</v>
      </c>
      <c r="AJ46" s="76">
        <v>165420</v>
      </c>
      <c r="AK46" s="74">
        <v>1819620</v>
      </c>
    </row>
    <row r="47" spans="1:37" ht="63.75" x14ac:dyDescent="0.25">
      <c r="A47" s="48">
        <v>312</v>
      </c>
      <c r="B47" s="82" t="s">
        <v>936</v>
      </c>
      <c r="C47" s="47" t="s">
        <v>1078</v>
      </c>
      <c r="D47" s="36" t="s">
        <v>1079</v>
      </c>
      <c r="E47" s="45" t="s">
        <v>1080</v>
      </c>
      <c r="F47" s="45" t="s">
        <v>1079</v>
      </c>
      <c r="G47" s="46" t="s">
        <v>1081</v>
      </c>
      <c r="H47" s="40">
        <v>17</v>
      </c>
      <c r="I47" s="122">
        <f t="shared" si="0"/>
        <v>10200</v>
      </c>
      <c r="J47" s="40">
        <v>800</v>
      </c>
      <c r="K47" s="122">
        <f t="shared" si="1"/>
        <v>480000</v>
      </c>
      <c r="L47" s="40">
        <v>300</v>
      </c>
      <c r="M47" s="122">
        <f t="shared" si="2"/>
        <v>180000</v>
      </c>
      <c r="N47" s="40">
        <v>600</v>
      </c>
      <c r="O47" s="122">
        <f t="shared" si="3"/>
        <v>360000</v>
      </c>
      <c r="P47" s="72">
        <v>500</v>
      </c>
      <c r="Q47" s="236">
        <f t="shared" si="4"/>
        <v>300000</v>
      </c>
      <c r="R47" s="40">
        <v>320</v>
      </c>
      <c r="S47" s="122">
        <f t="shared" si="5"/>
        <v>192000</v>
      </c>
      <c r="T47" s="40">
        <v>1000</v>
      </c>
      <c r="U47" s="122">
        <f t="shared" si="6"/>
        <v>600000</v>
      </c>
      <c r="V47" s="40">
        <v>200</v>
      </c>
      <c r="W47" s="122">
        <f t="shared" si="7"/>
        <v>120000</v>
      </c>
      <c r="X47" s="40">
        <v>40</v>
      </c>
      <c r="Y47" s="122">
        <f t="shared" si="8"/>
        <v>24000</v>
      </c>
      <c r="Z47" s="37">
        <v>50</v>
      </c>
      <c r="AA47" s="237">
        <f t="shared" si="9"/>
        <v>30000</v>
      </c>
      <c r="AB47" s="50">
        <v>0</v>
      </c>
      <c r="AC47" s="122">
        <f t="shared" si="10"/>
        <v>0</v>
      </c>
      <c r="AD47" s="50">
        <v>0</v>
      </c>
      <c r="AE47" s="122">
        <f t="shared" si="11"/>
        <v>0</v>
      </c>
      <c r="AF47" s="47" t="s">
        <v>922</v>
      </c>
      <c r="AG47" s="47">
        <v>3827</v>
      </c>
      <c r="AH47" s="73">
        <v>600</v>
      </c>
      <c r="AI47" s="76">
        <v>2296200</v>
      </c>
      <c r="AJ47" s="76">
        <v>229620</v>
      </c>
      <c r="AK47" s="74">
        <v>2525820</v>
      </c>
    </row>
    <row r="48" spans="1:37" ht="63.75" x14ac:dyDescent="0.25">
      <c r="A48" s="48">
        <v>313</v>
      </c>
      <c r="B48" s="82" t="s">
        <v>936</v>
      </c>
      <c r="C48" s="47" t="s">
        <v>1082</v>
      </c>
      <c r="D48" s="36" t="s">
        <v>1083</v>
      </c>
      <c r="E48" s="45" t="s">
        <v>1084</v>
      </c>
      <c r="F48" s="45" t="s">
        <v>1085</v>
      </c>
      <c r="G48" s="46" t="s">
        <v>1057</v>
      </c>
      <c r="H48" s="40">
        <v>10</v>
      </c>
      <c r="I48" s="122">
        <f t="shared" si="0"/>
        <v>15000</v>
      </c>
      <c r="J48" s="40">
        <v>300</v>
      </c>
      <c r="K48" s="122">
        <f t="shared" si="1"/>
        <v>450000</v>
      </c>
      <c r="L48" s="40">
        <v>300</v>
      </c>
      <c r="M48" s="122">
        <f t="shared" si="2"/>
        <v>450000</v>
      </c>
      <c r="N48" s="40">
        <v>150</v>
      </c>
      <c r="O48" s="122">
        <f t="shared" si="3"/>
        <v>225000</v>
      </c>
      <c r="P48" s="72">
        <v>500</v>
      </c>
      <c r="Q48" s="236">
        <f t="shared" si="4"/>
        <v>750000</v>
      </c>
      <c r="R48" s="40">
        <v>50</v>
      </c>
      <c r="S48" s="122">
        <f t="shared" si="5"/>
        <v>75000</v>
      </c>
      <c r="T48" s="40">
        <v>500</v>
      </c>
      <c r="U48" s="122">
        <f t="shared" si="6"/>
        <v>750000</v>
      </c>
      <c r="V48" s="40">
        <v>200</v>
      </c>
      <c r="W48" s="122">
        <f t="shared" si="7"/>
        <v>300000</v>
      </c>
      <c r="X48" s="40">
        <v>40</v>
      </c>
      <c r="Y48" s="122">
        <f t="shared" si="8"/>
        <v>60000</v>
      </c>
      <c r="Z48" s="37">
        <v>30</v>
      </c>
      <c r="AA48" s="237">
        <f t="shared" si="9"/>
        <v>45000</v>
      </c>
      <c r="AB48" s="50">
        <v>0</v>
      </c>
      <c r="AC48" s="122">
        <f t="shared" si="10"/>
        <v>0</v>
      </c>
      <c r="AD48" s="50">
        <v>0</v>
      </c>
      <c r="AE48" s="122">
        <f t="shared" si="11"/>
        <v>0</v>
      </c>
      <c r="AF48" s="47" t="s">
        <v>922</v>
      </c>
      <c r="AG48" s="47">
        <v>2080</v>
      </c>
      <c r="AH48" s="73">
        <v>1500</v>
      </c>
      <c r="AI48" s="76">
        <v>3120000</v>
      </c>
      <c r="AJ48" s="76">
        <v>312000</v>
      </c>
      <c r="AK48" s="74">
        <v>3432000</v>
      </c>
    </row>
    <row r="49" spans="1:37" ht="63.75" x14ac:dyDescent="0.25">
      <c r="A49" s="48">
        <v>314</v>
      </c>
      <c r="B49" s="82" t="s">
        <v>936</v>
      </c>
      <c r="C49" s="47" t="s">
        <v>1086</v>
      </c>
      <c r="D49" s="36" t="s">
        <v>1008</v>
      </c>
      <c r="E49" s="45" t="s">
        <v>1087</v>
      </c>
      <c r="F49" s="45" t="s">
        <v>1088</v>
      </c>
      <c r="G49" s="46" t="s">
        <v>1011</v>
      </c>
      <c r="H49" s="40">
        <v>17</v>
      </c>
      <c r="I49" s="122">
        <f t="shared" si="0"/>
        <v>5100</v>
      </c>
      <c r="J49" s="40">
        <v>400</v>
      </c>
      <c r="K49" s="122">
        <f t="shared" si="1"/>
        <v>120000</v>
      </c>
      <c r="L49" s="40">
        <v>500</v>
      </c>
      <c r="M49" s="122">
        <f t="shared" si="2"/>
        <v>150000</v>
      </c>
      <c r="N49" s="40">
        <v>300</v>
      </c>
      <c r="O49" s="122">
        <f t="shared" si="3"/>
        <v>90000</v>
      </c>
      <c r="P49" s="72">
        <v>500</v>
      </c>
      <c r="Q49" s="236">
        <f t="shared" si="4"/>
        <v>150000</v>
      </c>
      <c r="R49" s="40">
        <v>100</v>
      </c>
      <c r="S49" s="122">
        <f t="shared" si="5"/>
        <v>30000</v>
      </c>
      <c r="T49" s="40">
        <v>800</v>
      </c>
      <c r="U49" s="122">
        <f t="shared" si="6"/>
        <v>240000</v>
      </c>
      <c r="V49" s="40">
        <v>400</v>
      </c>
      <c r="W49" s="122">
        <f t="shared" si="7"/>
        <v>120000</v>
      </c>
      <c r="X49" s="40">
        <v>80</v>
      </c>
      <c r="Y49" s="122">
        <f t="shared" si="8"/>
        <v>24000</v>
      </c>
      <c r="Z49" s="37">
        <v>50</v>
      </c>
      <c r="AA49" s="237">
        <f t="shared" si="9"/>
        <v>15000</v>
      </c>
      <c r="AB49" s="50">
        <v>0</v>
      </c>
      <c r="AC49" s="122">
        <f t="shared" si="10"/>
        <v>0</v>
      </c>
      <c r="AD49" s="50">
        <v>0</v>
      </c>
      <c r="AE49" s="122">
        <f t="shared" si="11"/>
        <v>0</v>
      </c>
      <c r="AF49" s="47" t="s">
        <v>922</v>
      </c>
      <c r="AG49" s="47">
        <v>3147</v>
      </c>
      <c r="AH49" s="73">
        <v>300</v>
      </c>
      <c r="AI49" s="76">
        <v>944100</v>
      </c>
      <c r="AJ49" s="76">
        <v>94410</v>
      </c>
      <c r="AK49" s="74">
        <v>1038510</v>
      </c>
    </row>
    <row r="50" spans="1:37" ht="63.75" x14ac:dyDescent="0.25">
      <c r="A50" s="48">
        <v>315</v>
      </c>
      <c r="B50" s="82" t="s">
        <v>936</v>
      </c>
      <c r="C50" s="47" t="s">
        <v>1089</v>
      </c>
      <c r="D50" s="36" t="s">
        <v>1090</v>
      </c>
      <c r="E50" s="45" t="s">
        <v>1091</v>
      </c>
      <c r="F50" s="45" t="s">
        <v>1092</v>
      </c>
      <c r="G50" s="46"/>
      <c r="H50" s="40">
        <v>3</v>
      </c>
      <c r="I50" s="122">
        <f t="shared" si="0"/>
        <v>15000</v>
      </c>
      <c r="J50" s="40">
        <v>1200</v>
      </c>
      <c r="K50" s="122">
        <f t="shared" si="1"/>
        <v>6000000</v>
      </c>
      <c r="L50" s="40">
        <v>200</v>
      </c>
      <c r="M50" s="122">
        <f t="shared" si="2"/>
        <v>1000000</v>
      </c>
      <c r="N50" s="40">
        <v>600</v>
      </c>
      <c r="O50" s="122">
        <f t="shared" si="3"/>
        <v>3000000</v>
      </c>
      <c r="P50" s="72">
        <v>500</v>
      </c>
      <c r="Q50" s="236">
        <f t="shared" si="4"/>
        <v>2500000</v>
      </c>
      <c r="R50" s="40">
        <v>650</v>
      </c>
      <c r="S50" s="122">
        <f t="shared" si="5"/>
        <v>3250000</v>
      </c>
      <c r="T50" s="40">
        <v>800</v>
      </c>
      <c r="U50" s="122">
        <f t="shared" si="6"/>
        <v>4000000</v>
      </c>
      <c r="V50" s="40">
        <v>200</v>
      </c>
      <c r="W50" s="122">
        <f t="shared" si="7"/>
        <v>1000000</v>
      </c>
      <c r="X50" s="40">
        <v>80</v>
      </c>
      <c r="Y50" s="122">
        <f t="shared" si="8"/>
        <v>400000</v>
      </c>
      <c r="Z50" s="37">
        <v>10</v>
      </c>
      <c r="AA50" s="237">
        <f t="shared" si="9"/>
        <v>50000</v>
      </c>
      <c r="AB50" s="50">
        <v>0</v>
      </c>
      <c r="AC50" s="122">
        <f t="shared" si="10"/>
        <v>0</v>
      </c>
      <c r="AD50" s="50">
        <v>0</v>
      </c>
      <c r="AE50" s="122">
        <f t="shared" si="11"/>
        <v>0</v>
      </c>
      <c r="AF50" s="47" t="s">
        <v>922</v>
      </c>
      <c r="AG50" s="47">
        <v>4243</v>
      </c>
      <c r="AH50" s="73">
        <v>5000</v>
      </c>
      <c r="AI50" s="76">
        <v>21215000</v>
      </c>
      <c r="AJ50" s="76">
        <v>2121500</v>
      </c>
      <c r="AK50" s="74">
        <v>23336500</v>
      </c>
    </row>
    <row r="51" spans="1:37" ht="63.75" x14ac:dyDescent="0.25">
      <c r="A51" s="48">
        <v>316</v>
      </c>
      <c r="B51" s="82" t="s">
        <v>936</v>
      </c>
      <c r="C51" s="47" t="s">
        <v>1093</v>
      </c>
      <c r="D51" s="36" t="s">
        <v>1090</v>
      </c>
      <c r="E51" s="45" t="s">
        <v>1094</v>
      </c>
      <c r="F51" s="45" t="s">
        <v>1095</v>
      </c>
      <c r="G51" s="45"/>
      <c r="H51" s="40">
        <v>10</v>
      </c>
      <c r="I51" s="122">
        <f t="shared" si="0"/>
        <v>10000</v>
      </c>
      <c r="J51" s="40">
        <v>600</v>
      </c>
      <c r="K51" s="122">
        <f t="shared" si="1"/>
        <v>600000</v>
      </c>
      <c r="L51" s="40">
        <v>200</v>
      </c>
      <c r="M51" s="122">
        <f t="shared" si="2"/>
        <v>200000</v>
      </c>
      <c r="N51" s="40">
        <v>600</v>
      </c>
      <c r="O51" s="122">
        <f t="shared" si="3"/>
        <v>600000</v>
      </c>
      <c r="P51" s="72">
        <v>500</v>
      </c>
      <c r="Q51" s="236">
        <f t="shared" si="4"/>
        <v>500000</v>
      </c>
      <c r="R51" s="40">
        <v>650</v>
      </c>
      <c r="S51" s="122">
        <f t="shared" si="5"/>
        <v>650000</v>
      </c>
      <c r="T51" s="40">
        <v>800</v>
      </c>
      <c r="U51" s="122">
        <f t="shared" si="6"/>
        <v>800000</v>
      </c>
      <c r="V51" s="40">
        <v>200</v>
      </c>
      <c r="W51" s="122">
        <f t="shared" si="7"/>
        <v>200000</v>
      </c>
      <c r="X51" s="40">
        <v>80</v>
      </c>
      <c r="Y51" s="122">
        <f t="shared" si="8"/>
        <v>80000</v>
      </c>
      <c r="Z51" s="37">
        <v>30</v>
      </c>
      <c r="AA51" s="237">
        <f t="shared" si="9"/>
        <v>30000</v>
      </c>
      <c r="AB51" s="50">
        <v>0</v>
      </c>
      <c r="AC51" s="122">
        <f t="shared" si="10"/>
        <v>0</v>
      </c>
      <c r="AD51" s="50">
        <v>0</v>
      </c>
      <c r="AE51" s="122">
        <f t="shared" si="11"/>
        <v>0</v>
      </c>
      <c r="AF51" s="47" t="s">
        <v>922</v>
      </c>
      <c r="AG51" s="47">
        <v>3670</v>
      </c>
      <c r="AH51" s="73">
        <v>1000</v>
      </c>
      <c r="AI51" s="76">
        <v>3670000</v>
      </c>
      <c r="AJ51" s="76">
        <v>367000</v>
      </c>
      <c r="AK51" s="74">
        <v>4037000</v>
      </c>
    </row>
    <row r="52" spans="1:37" ht="63.75" x14ac:dyDescent="0.25">
      <c r="A52" s="48">
        <v>317</v>
      </c>
      <c r="B52" s="82" t="s">
        <v>936</v>
      </c>
      <c r="C52" s="47" t="s">
        <v>1096</v>
      </c>
      <c r="D52" s="36" t="s">
        <v>1097</v>
      </c>
      <c r="E52" s="45" t="s">
        <v>1098</v>
      </c>
      <c r="F52" s="45" t="s">
        <v>1099</v>
      </c>
      <c r="G52" s="46" t="s">
        <v>1100</v>
      </c>
      <c r="H52" s="40">
        <v>3</v>
      </c>
      <c r="I52" s="122">
        <f t="shared" si="0"/>
        <v>7500</v>
      </c>
      <c r="J52" s="40">
        <v>300</v>
      </c>
      <c r="K52" s="122">
        <f t="shared" si="1"/>
        <v>750000</v>
      </c>
      <c r="L52" s="40">
        <v>300</v>
      </c>
      <c r="M52" s="122">
        <f t="shared" si="2"/>
        <v>750000</v>
      </c>
      <c r="N52" s="40">
        <v>50</v>
      </c>
      <c r="O52" s="122">
        <f t="shared" si="3"/>
        <v>125000</v>
      </c>
      <c r="P52" s="72">
        <v>500</v>
      </c>
      <c r="Q52" s="236">
        <f t="shared" si="4"/>
        <v>1250000</v>
      </c>
      <c r="R52" s="40">
        <v>120</v>
      </c>
      <c r="S52" s="122">
        <f t="shared" si="5"/>
        <v>300000</v>
      </c>
      <c r="T52" s="40">
        <v>500</v>
      </c>
      <c r="U52" s="122">
        <f t="shared" si="6"/>
        <v>1250000</v>
      </c>
      <c r="V52" s="40">
        <v>20</v>
      </c>
      <c r="W52" s="122">
        <f t="shared" si="7"/>
        <v>50000</v>
      </c>
      <c r="X52" s="40">
        <v>80</v>
      </c>
      <c r="Y52" s="122">
        <f t="shared" si="8"/>
        <v>200000</v>
      </c>
      <c r="Z52" s="37">
        <v>10</v>
      </c>
      <c r="AA52" s="237">
        <f t="shared" si="9"/>
        <v>25000</v>
      </c>
      <c r="AB52" s="50">
        <v>0</v>
      </c>
      <c r="AC52" s="122">
        <f t="shared" si="10"/>
        <v>0</v>
      </c>
      <c r="AD52" s="50">
        <v>0</v>
      </c>
      <c r="AE52" s="122">
        <f t="shared" si="11"/>
        <v>0</v>
      </c>
      <c r="AF52" s="47" t="s">
        <v>922</v>
      </c>
      <c r="AG52" s="47">
        <v>1883</v>
      </c>
      <c r="AH52" s="73">
        <v>2500</v>
      </c>
      <c r="AI52" s="76">
        <v>4707500</v>
      </c>
      <c r="AJ52" s="76">
        <v>470750</v>
      </c>
      <c r="AK52" s="74">
        <v>5178250</v>
      </c>
    </row>
    <row r="53" spans="1:37" ht="64.5" thickBot="1" x14ac:dyDescent="0.3">
      <c r="A53" s="44">
        <v>318</v>
      </c>
      <c r="B53" s="83" t="s">
        <v>936</v>
      </c>
      <c r="C53" s="84" t="s">
        <v>1101</v>
      </c>
      <c r="D53" s="43" t="s">
        <v>1102</v>
      </c>
      <c r="E53" s="41" t="s">
        <v>1103</v>
      </c>
      <c r="F53" s="41" t="s">
        <v>1104</v>
      </c>
      <c r="G53" s="42" t="s">
        <v>1105</v>
      </c>
      <c r="H53" s="38">
        <v>17</v>
      </c>
      <c r="I53" s="122">
        <f t="shared" si="0"/>
        <v>8500</v>
      </c>
      <c r="J53" s="38">
        <v>300</v>
      </c>
      <c r="K53" s="122">
        <f t="shared" si="1"/>
        <v>150000</v>
      </c>
      <c r="L53" s="38">
        <v>150</v>
      </c>
      <c r="M53" s="122">
        <f t="shared" si="2"/>
        <v>75000</v>
      </c>
      <c r="N53" s="38">
        <v>100</v>
      </c>
      <c r="O53" s="122">
        <f t="shared" si="3"/>
        <v>50000</v>
      </c>
      <c r="P53" s="75">
        <v>500</v>
      </c>
      <c r="Q53" s="236">
        <f t="shared" si="4"/>
        <v>250000</v>
      </c>
      <c r="R53" s="38">
        <v>220</v>
      </c>
      <c r="S53" s="122">
        <f t="shared" si="5"/>
        <v>110000</v>
      </c>
      <c r="T53" s="38">
        <v>500</v>
      </c>
      <c r="U53" s="122">
        <f t="shared" si="6"/>
        <v>250000</v>
      </c>
      <c r="V53" s="38">
        <v>20</v>
      </c>
      <c r="W53" s="122">
        <f t="shared" si="7"/>
        <v>10000</v>
      </c>
      <c r="X53" s="38">
        <v>80</v>
      </c>
      <c r="Y53" s="122">
        <f t="shared" si="8"/>
        <v>40000</v>
      </c>
      <c r="Z53" s="71">
        <v>50</v>
      </c>
      <c r="AA53" s="237">
        <f t="shared" si="9"/>
        <v>25000</v>
      </c>
      <c r="AB53" s="49">
        <v>0</v>
      </c>
      <c r="AC53" s="122">
        <f t="shared" si="10"/>
        <v>0</v>
      </c>
      <c r="AD53" s="49">
        <v>0</v>
      </c>
      <c r="AE53" s="122">
        <f t="shared" si="11"/>
        <v>0</v>
      </c>
      <c r="AF53" s="84" t="s">
        <v>922</v>
      </c>
      <c r="AG53" s="84">
        <v>1937</v>
      </c>
      <c r="AH53" s="85">
        <v>500</v>
      </c>
      <c r="AI53" s="86">
        <v>968500</v>
      </c>
      <c r="AJ53" s="86">
        <v>96850</v>
      </c>
      <c r="AK53" s="87">
        <v>1065350</v>
      </c>
    </row>
    <row r="54" spans="1:37" ht="39" thickBot="1" x14ac:dyDescent="0.3">
      <c r="A54" s="51"/>
      <c r="B54" s="51"/>
      <c r="C54" s="51"/>
      <c r="D54" s="51"/>
      <c r="E54" s="51"/>
      <c r="F54" s="51"/>
      <c r="G54" s="51"/>
      <c r="H54" s="51">
        <f>SUM(H12:H53)</f>
        <v>1221</v>
      </c>
      <c r="I54" s="97">
        <f t="shared" ref="I54:AE54" si="12">SUM(I12:I53)</f>
        <v>1405435</v>
      </c>
      <c r="J54" s="97">
        <f t="shared" si="12"/>
        <v>35490</v>
      </c>
      <c r="K54" s="97">
        <f t="shared" si="12"/>
        <v>34150000</v>
      </c>
      <c r="L54" s="97">
        <f t="shared" si="12"/>
        <v>18840</v>
      </c>
      <c r="M54" s="97">
        <f t="shared" si="12"/>
        <v>23235000</v>
      </c>
      <c r="N54" s="97">
        <f t="shared" si="12"/>
        <v>12060</v>
      </c>
      <c r="O54" s="97">
        <f t="shared" si="12"/>
        <v>18812500</v>
      </c>
      <c r="P54" s="97">
        <f t="shared" si="12"/>
        <v>21000</v>
      </c>
      <c r="Q54" s="97">
        <f t="shared" si="12"/>
        <v>51152500</v>
      </c>
      <c r="R54" s="97">
        <f t="shared" si="12"/>
        <v>8430</v>
      </c>
      <c r="S54" s="97">
        <f t="shared" si="12"/>
        <v>12879500</v>
      </c>
      <c r="T54" s="97">
        <f t="shared" si="12"/>
        <v>37300</v>
      </c>
      <c r="U54" s="97">
        <f t="shared" si="12"/>
        <v>65970000</v>
      </c>
      <c r="V54" s="97">
        <f t="shared" si="12"/>
        <v>6700</v>
      </c>
      <c r="W54" s="97">
        <f t="shared" si="12"/>
        <v>14649500</v>
      </c>
      <c r="X54" s="97">
        <f t="shared" si="12"/>
        <v>4370</v>
      </c>
      <c r="Y54" s="97">
        <f t="shared" si="12"/>
        <v>4252000</v>
      </c>
      <c r="Z54" s="97">
        <f t="shared" si="12"/>
        <v>3640</v>
      </c>
      <c r="AA54" s="97">
        <f t="shared" si="12"/>
        <v>4197500</v>
      </c>
      <c r="AB54" s="97">
        <f t="shared" si="12"/>
        <v>0</v>
      </c>
      <c r="AC54" s="97">
        <f t="shared" si="12"/>
        <v>0</v>
      </c>
      <c r="AD54" s="97">
        <f t="shared" si="12"/>
        <v>0</v>
      </c>
      <c r="AE54" s="97">
        <f t="shared" si="12"/>
        <v>0</v>
      </c>
      <c r="AF54" s="77" t="s">
        <v>89</v>
      </c>
      <c r="AG54" s="78">
        <v>149051</v>
      </c>
      <c r="AH54" s="79" t="s">
        <v>1106</v>
      </c>
      <c r="AI54" s="80">
        <v>230703935</v>
      </c>
      <c r="AJ54" s="77"/>
      <c r="AK54" s="81">
        <v>253774328.5</v>
      </c>
    </row>
    <row r="55" spans="1:37" x14ac:dyDescent="0.25">
      <c r="AG55">
        <f>SUM(AG12:AG53)</f>
        <v>149051</v>
      </c>
      <c r="AH55" s="97"/>
      <c r="AI55" s="97">
        <f>SUM(AI12:AI53)</f>
        <v>230703935</v>
      </c>
      <c r="AJ55" s="97"/>
      <c r="AK55" s="97">
        <f>SUM(AK12:AK53)</f>
        <v>253774328.5</v>
      </c>
    </row>
  </sheetData>
  <mergeCells count="2">
    <mergeCell ref="A9:AK9"/>
    <mergeCell ref="A10:AK10"/>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C39EE-9BE2-4157-AE4D-1805BB996FD3}">
  <dimension ref="A1:AJ38"/>
  <sheetViews>
    <sheetView zoomScale="80" zoomScaleNormal="80" workbookViewId="0">
      <selection activeCell="G40" sqref="G40:H40"/>
    </sheetView>
  </sheetViews>
  <sheetFormatPr defaultRowHeight="12" x14ac:dyDescent="0.2"/>
  <cols>
    <col min="1" max="1" width="9.28515625" style="150" bestFit="1" customWidth="1"/>
    <col min="2" max="3" width="9.140625" style="150"/>
    <col min="4" max="4" width="25.7109375" style="150" customWidth="1"/>
    <col min="5" max="5" width="55" style="150" customWidth="1"/>
    <col min="6" max="6" width="27.5703125" style="150" customWidth="1"/>
    <col min="7" max="7" width="9.28515625" style="150" bestFit="1" customWidth="1"/>
    <col min="8" max="8" width="12.85546875" style="150" bestFit="1" customWidth="1"/>
    <col min="9" max="9" width="10.28515625" style="150" bestFit="1" customWidth="1"/>
    <col min="10" max="10" width="12.85546875" style="150" bestFit="1" customWidth="1"/>
    <col min="11" max="11" width="10.7109375" style="150" bestFit="1" customWidth="1"/>
    <col min="12" max="12" width="14.42578125" style="150" bestFit="1" customWidth="1"/>
    <col min="13" max="13" width="10.7109375" style="150" bestFit="1" customWidth="1"/>
    <col min="14" max="14" width="11.28515625" style="150" bestFit="1" customWidth="1"/>
    <col min="15" max="15" width="10.7109375" style="150" bestFit="1" customWidth="1"/>
    <col min="16" max="16" width="9.85546875" style="150" bestFit="1" customWidth="1"/>
    <col min="17" max="17" width="10.7109375" style="150" bestFit="1" customWidth="1"/>
    <col min="18" max="18" width="13.140625" style="150" bestFit="1" customWidth="1"/>
    <col min="19" max="19" width="11.42578125" style="150" bestFit="1" customWidth="1"/>
    <col min="20" max="20" width="12.85546875" style="150" bestFit="1" customWidth="1"/>
    <col min="21" max="21" width="11.42578125" style="150" bestFit="1" customWidth="1"/>
    <col min="22" max="22" width="12.85546875" style="150" bestFit="1" customWidth="1"/>
    <col min="23" max="23" width="11.42578125" style="150" bestFit="1" customWidth="1"/>
    <col min="24" max="24" width="13.85546875" style="150" bestFit="1" customWidth="1"/>
    <col min="25" max="25" width="11.42578125" style="150" bestFit="1" customWidth="1"/>
    <col min="26" max="26" width="5.7109375" style="150" bestFit="1" customWidth="1"/>
    <col min="27" max="27" width="16" style="150" bestFit="1" customWidth="1"/>
    <col min="28" max="28" width="5.7109375" style="150" bestFit="1" customWidth="1"/>
    <col min="29" max="29" width="13.42578125" style="150" bestFit="1" customWidth="1"/>
    <col min="30" max="30" width="5.7109375" style="150" bestFit="1" customWidth="1"/>
    <col min="31" max="31" width="9.140625" style="150"/>
    <col min="32" max="32" width="9.28515625" style="150" bestFit="1" customWidth="1"/>
    <col min="33" max="33" width="10.5703125" style="150" bestFit="1" customWidth="1"/>
    <col min="34" max="34" width="14.28515625" style="150" bestFit="1" customWidth="1"/>
    <col min="35" max="35" width="11.5703125" style="150" bestFit="1" customWidth="1"/>
    <col min="36" max="36" width="14.28515625" style="150" bestFit="1" customWidth="1"/>
    <col min="37" max="16384" width="9.140625" style="150"/>
  </cols>
  <sheetData>
    <row r="1" spans="1:36" s="274" customFormat="1" ht="15" x14ac:dyDescent="0.25"/>
    <row r="2" spans="1:36" s="274" customFormat="1" ht="15" x14ac:dyDescent="0.25"/>
    <row r="3" spans="1:36" s="274" customFormat="1" ht="15" x14ac:dyDescent="0.25"/>
    <row r="4" spans="1:36" s="274" customFormat="1" ht="31.5" x14ac:dyDescent="0.5">
      <c r="D4" s="343" t="s">
        <v>1713</v>
      </c>
    </row>
    <row r="5" spans="1:36" s="274" customFormat="1" ht="15" x14ac:dyDescent="0.25">
      <c r="D5" s="274" t="s">
        <v>1714</v>
      </c>
    </row>
    <row r="6" spans="1:36" s="274" customFormat="1" ht="15" x14ac:dyDescent="0.25"/>
    <row r="7" spans="1:36" s="274" customFormat="1" ht="15" x14ac:dyDescent="0.25"/>
    <row r="8" spans="1:36" s="274" customFormat="1" ht="15" x14ac:dyDescent="0.25"/>
    <row r="9" spans="1:36" x14ac:dyDescent="0.2">
      <c r="A9" s="357" t="s">
        <v>1107</v>
      </c>
      <c r="B9" s="376"/>
      <c r="C9" s="376"/>
      <c r="D9" s="376"/>
      <c r="E9" s="376"/>
      <c r="F9" s="376"/>
      <c r="G9" s="376"/>
      <c r="H9" s="376"/>
      <c r="I9" s="376"/>
      <c r="J9" s="376"/>
      <c r="K9" s="376"/>
      <c r="L9" s="376"/>
      <c r="M9" s="376"/>
      <c r="N9" s="376"/>
      <c r="O9" s="376"/>
      <c r="P9" s="376"/>
      <c r="Q9" s="376"/>
      <c r="R9" s="376"/>
      <c r="S9" s="376"/>
      <c r="T9" s="376"/>
      <c r="U9" s="376"/>
      <c r="V9" s="376"/>
      <c r="W9" s="376"/>
      <c r="X9" s="376"/>
      <c r="Y9" s="376"/>
      <c r="Z9" s="376"/>
      <c r="AA9" s="376"/>
      <c r="AB9" s="376"/>
      <c r="AC9" s="376"/>
      <c r="AD9" s="376"/>
      <c r="AE9" s="376"/>
      <c r="AF9" s="376"/>
      <c r="AG9" s="376"/>
      <c r="AH9" s="376"/>
      <c r="AI9" s="376"/>
      <c r="AJ9" s="376"/>
    </row>
    <row r="10" spans="1:36" x14ac:dyDescent="0.2">
      <c r="A10" s="359"/>
      <c r="B10" s="359"/>
      <c r="C10" s="359"/>
      <c r="D10" s="359"/>
      <c r="E10" s="359"/>
      <c r="F10" s="359"/>
      <c r="G10" s="359"/>
      <c r="H10" s="359"/>
      <c r="I10" s="359"/>
      <c r="J10" s="359"/>
      <c r="K10" s="359"/>
      <c r="L10" s="359"/>
      <c r="M10" s="359"/>
      <c r="N10" s="359"/>
      <c r="O10" s="359"/>
      <c r="P10" s="359"/>
      <c r="Q10" s="359"/>
      <c r="R10" s="359"/>
      <c r="S10" s="359"/>
      <c r="T10" s="359"/>
      <c r="U10" s="359"/>
      <c r="V10" s="359"/>
      <c r="W10" s="359"/>
      <c r="X10" s="359"/>
      <c r="Y10" s="359"/>
      <c r="Z10" s="359"/>
      <c r="AA10" s="359"/>
      <c r="AB10" s="359"/>
      <c r="AC10" s="359"/>
      <c r="AD10" s="359"/>
      <c r="AE10" s="359"/>
      <c r="AF10" s="359"/>
      <c r="AG10" s="359"/>
      <c r="AH10" s="359"/>
      <c r="AI10" s="359"/>
      <c r="AJ10" s="359"/>
    </row>
    <row r="11" spans="1:36" ht="84" customHeight="1" x14ac:dyDescent="0.2">
      <c r="A11" s="147" t="s">
        <v>1</v>
      </c>
      <c r="B11" s="148" t="s">
        <v>2</v>
      </c>
      <c r="C11" s="148" t="s">
        <v>3</v>
      </c>
      <c r="D11" s="148" t="s">
        <v>5</v>
      </c>
      <c r="E11" s="148" t="s">
        <v>1108</v>
      </c>
      <c r="F11" s="148" t="s">
        <v>1109</v>
      </c>
      <c r="G11" s="148" t="s">
        <v>8</v>
      </c>
      <c r="H11" s="148"/>
      <c r="I11" s="148" t="s">
        <v>9</v>
      </c>
      <c r="J11" s="148"/>
      <c r="K11" s="148" t="s">
        <v>10</v>
      </c>
      <c r="L11" s="148"/>
      <c r="M11" s="148" t="s">
        <v>11</v>
      </c>
      <c r="N11" s="148"/>
      <c r="O11" s="148" t="s">
        <v>12</v>
      </c>
      <c r="P11" s="148"/>
      <c r="Q11" s="148" t="s">
        <v>13</v>
      </c>
      <c r="R11" s="148"/>
      <c r="S11" s="148" t="s">
        <v>14</v>
      </c>
      <c r="T11" s="148"/>
      <c r="U11" s="148" t="s">
        <v>15</v>
      </c>
      <c r="V11" s="148"/>
      <c r="W11" s="148" t="s">
        <v>16</v>
      </c>
      <c r="X11" s="148"/>
      <c r="Y11" s="148" t="s">
        <v>935</v>
      </c>
      <c r="Z11" s="148"/>
      <c r="AA11" s="148" t="s">
        <v>17</v>
      </c>
      <c r="AB11" s="148"/>
      <c r="AC11" s="148" t="s">
        <v>18</v>
      </c>
      <c r="AD11" s="148"/>
      <c r="AE11" s="148" t="s">
        <v>19</v>
      </c>
      <c r="AF11" s="148" t="s">
        <v>20</v>
      </c>
      <c r="AG11" s="148" t="s">
        <v>21</v>
      </c>
      <c r="AH11" s="148" t="s">
        <v>22</v>
      </c>
      <c r="AI11" s="148" t="s">
        <v>23</v>
      </c>
      <c r="AJ11" s="149" t="s">
        <v>24</v>
      </c>
    </row>
    <row r="12" spans="1:36" ht="108" x14ac:dyDescent="0.2">
      <c r="A12" s="151">
        <v>319</v>
      </c>
      <c r="B12" s="152" t="s">
        <v>1110</v>
      </c>
      <c r="C12" s="153" t="s">
        <v>1111</v>
      </c>
      <c r="D12" s="154" t="s">
        <v>1112</v>
      </c>
      <c r="E12" s="154" t="s">
        <v>1113</v>
      </c>
      <c r="F12" s="208" t="s">
        <v>1114</v>
      </c>
      <c r="G12" s="209">
        <v>20</v>
      </c>
      <c r="H12" s="238">
        <f>G12*$AG12</f>
        <v>241000</v>
      </c>
      <c r="I12" s="209">
        <v>0</v>
      </c>
      <c r="J12" s="238">
        <f>I12*$AG12</f>
        <v>0</v>
      </c>
      <c r="K12" s="209">
        <v>50</v>
      </c>
      <c r="L12" s="238">
        <f>K12*$AG12</f>
        <v>602500</v>
      </c>
      <c r="M12" s="209">
        <v>30</v>
      </c>
      <c r="N12" s="238">
        <f>M12*$AG12</f>
        <v>361500</v>
      </c>
      <c r="O12" s="210">
        <v>60</v>
      </c>
      <c r="P12" s="210">
        <f>O12*$AG12</f>
        <v>723000</v>
      </c>
      <c r="Q12" s="209">
        <v>60</v>
      </c>
      <c r="R12" s="238">
        <f>Q12*$AG12</f>
        <v>723000</v>
      </c>
      <c r="S12" s="209">
        <v>100</v>
      </c>
      <c r="T12" s="238">
        <f>S12*$AG12</f>
        <v>1205000</v>
      </c>
      <c r="U12" s="209">
        <v>5</v>
      </c>
      <c r="V12" s="238">
        <f>U12*$AG12</f>
        <v>60250</v>
      </c>
      <c r="W12" s="209">
        <v>200</v>
      </c>
      <c r="X12" s="238">
        <f>W12*$AG12</f>
        <v>2410000</v>
      </c>
      <c r="Y12" s="209">
        <v>0</v>
      </c>
      <c r="Z12" s="238">
        <f>Y12*$AG12</f>
        <v>0</v>
      </c>
      <c r="AA12" s="153">
        <v>0</v>
      </c>
      <c r="AB12" s="156">
        <f>AA12*$AG12</f>
        <v>0</v>
      </c>
      <c r="AC12" s="153">
        <v>0</v>
      </c>
      <c r="AD12" s="156">
        <f>AC12*$AG$12</f>
        <v>0</v>
      </c>
      <c r="AE12" s="152" t="s">
        <v>1115</v>
      </c>
      <c r="AF12" s="153">
        <v>525</v>
      </c>
      <c r="AG12" s="211">
        <v>12050</v>
      </c>
      <c r="AH12" s="156">
        <v>6326250</v>
      </c>
      <c r="AI12" s="156">
        <v>632625</v>
      </c>
      <c r="AJ12" s="157">
        <v>6958875</v>
      </c>
    </row>
    <row r="13" spans="1:36" ht="60" x14ac:dyDescent="0.2">
      <c r="A13" s="151">
        <v>320</v>
      </c>
      <c r="B13" s="152" t="s">
        <v>1110</v>
      </c>
      <c r="C13" s="153" t="s">
        <v>1116</v>
      </c>
      <c r="D13" s="154" t="s">
        <v>1117</v>
      </c>
      <c r="E13" s="154" t="s">
        <v>1118</v>
      </c>
      <c r="F13" s="208" t="s">
        <v>1114</v>
      </c>
      <c r="G13" s="212">
        <v>20</v>
      </c>
      <c r="H13" s="238">
        <f t="shared" ref="H13:H36" si="0">G13*$AG13</f>
        <v>241000</v>
      </c>
      <c r="I13" s="212">
        <v>0</v>
      </c>
      <c r="J13" s="238">
        <f t="shared" ref="J13:J36" si="1">I13*$AG13</f>
        <v>0</v>
      </c>
      <c r="K13" s="212">
        <v>50</v>
      </c>
      <c r="L13" s="238">
        <f t="shared" ref="L13:L36" si="2">K13*$AG13</f>
        <v>602500</v>
      </c>
      <c r="M13" s="212">
        <v>30</v>
      </c>
      <c r="N13" s="238">
        <f t="shared" ref="N13:N36" si="3">M13*$AG13</f>
        <v>361500</v>
      </c>
      <c r="O13" s="213">
        <v>60</v>
      </c>
      <c r="P13" s="210">
        <f t="shared" ref="P13:P36" si="4">O13*$AG13</f>
        <v>723000</v>
      </c>
      <c r="Q13" s="212">
        <v>70</v>
      </c>
      <c r="R13" s="238">
        <f t="shared" ref="R13:R36" si="5">Q13*$AG13</f>
        <v>843500</v>
      </c>
      <c r="S13" s="212">
        <v>100</v>
      </c>
      <c r="T13" s="238">
        <f t="shared" ref="T13:T36" si="6">S13*$AG13</f>
        <v>1205000</v>
      </c>
      <c r="U13" s="212">
        <v>5</v>
      </c>
      <c r="V13" s="238">
        <f t="shared" ref="V13:V36" si="7">U13*$AG13</f>
        <v>60250</v>
      </c>
      <c r="W13" s="212">
        <v>80</v>
      </c>
      <c r="X13" s="238">
        <f t="shared" ref="X13:X36" si="8">W13*$AG13</f>
        <v>964000</v>
      </c>
      <c r="Y13" s="212">
        <v>0</v>
      </c>
      <c r="Z13" s="238">
        <f t="shared" ref="Z13:Z36" si="9">Y13*$AG13</f>
        <v>0</v>
      </c>
      <c r="AA13" s="153">
        <v>0</v>
      </c>
      <c r="AB13" s="156">
        <f t="shared" ref="AB13:AB36" si="10">AA13*$AG13</f>
        <v>0</v>
      </c>
      <c r="AC13" s="153">
        <v>0</v>
      </c>
      <c r="AD13" s="156">
        <f t="shared" ref="AD13:AD36" si="11">AC13*$AG$12</f>
        <v>0</v>
      </c>
      <c r="AE13" s="152" t="s">
        <v>1115</v>
      </c>
      <c r="AF13" s="153">
        <v>415</v>
      </c>
      <c r="AG13" s="155">
        <v>12050</v>
      </c>
      <c r="AH13" s="156">
        <v>5000750</v>
      </c>
      <c r="AI13" s="156">
        <v>500075</v>
      </c>
      <c r="AJ13" s="157">
        <v>5500825</v>
      </c>
    </row>
    <row r="14" spans="1:36" ht="120" x14ac:dyDescent="0.2">
      <c r="A14" s="151">
        <v>321</v>
      </c>
      <c r="B14" s="152" t="s">
        <v>1110</v>
      </c>
      <c r="C14" s="153" t="s">
        <v>1119</v>
      </c>
      <c r="D14" s="154" t="s">
        <v>1120</v>
      </c>
      <c r="E14" s="154" t="s">
        <v>1121</v>
      </c>
      <c r="F14" s="208" t="s">
        <v>1122</v>
      </c>
      <c r="G14" s="212">
        <v>0</v>
      </c>
      <c r="H14" s="238">
        <f t="shared" si="0"/>
        <v>0</v>
      </c>
      <c r="I14" s="212">
        <v>0</v>
      </c>
      <c r="J14" s="238">
        <f t="shared" si="1"/>
        <v>0</v>
      </c>
      <c r="K14" s="212">
        <v>50</v>
      </c>
      <c r="L14" s="238">
        <f t="shared" si="2"/>
        <v>715950</v>
      </c>
      <c r="M14" s="212">
        <v>30</v>
      </c>
      <c r="N14" s="238">
        <f t="shared" si="3"/>
        <v>429570</v>
      </c>
      <c r="O14" s="213">
        <v>0</v>
      </c>
      <c r="P14" s="210">
        <f t="shared" si="4"/>
        <v>0</v>
      </c>
      <c r="Q14" s="212">
        <v>15</v>
      </c>
      <c r="R14" s="238">
        <f t="shared" si="5"/>
        <v>214785</v>
      </c>
      <c r="S14" s="212">
        <v>100</v>
      </c>
      <c r="T14" s="238">
        <f t="shared" si="6"/>
        <v>1431900</v>
      </c>
      <c r="U14" s="212">
        <v>1</v>
      </c>
      <c r="V14" s="238">
        <f t="shared" si="7"/>
        <v>14319</v>
      </c>
      <c r="W14" s="212">
        <v>80</v>
      </c>
      <c r="X14" s="238">
        <f t="shared" si="8"/>
        <v>1145520</v>
      </c>
      <c r="Y14" s="212">
        <v>0</v>
      </c>
      <c r="Z14" s="238">
        <f t="shared" si="9"/>
        <v>0</v>
      </c>
      <c r="AA14" s="153">
        <v>0</v>
      </c>
      <c r="AB14" s="156">
        <f t="shared" si="10"/>
        <v>0</v>
      </c>
      <c r="AC14" s="153">
        <v>0</v>
      </c>
      <c r="AD14" s="156">
        <f t="shared" si="11"/>
        <v>0</v>
      </c>
      <c r="AE14" s="152" t="s">
        <v>1115</v>
      </c>
      <c r="AF14" s="153">
        <v>276</v>
      </c>
      <c r="AG14" s="155">
        <v>14319</v>
      </c>
      <c r="AH14" s="156">
        <v>3952044</v>
      </c>
      <c r="AI14" s="156">
        <v>395204.4</v>
      </c>
      <c r="AJ14" s="157">
        <v>4347248.4000000004</v>
      </c>
    </row>
    <row r="15" spans="1:36" ht="72" x14ac:dyDescent="0.2">
      <c r="A15" s="151">
        <v>322</v>
      </c>
      <c r="B15" s="152" t="s">
        <v>1110</v>
      </c>
      <c r="C15" s="153" t="s">
        <v>1123</v>
      </c>
      <c r="D15" s="154" t="s">
        <v>1124</v>
      </c>
      <c r="E15" s="154" t="s">
        <v>1125</v>
      </c>
      <c r="F15" s="208" t="s">
        <v>1126</v>
      </c>
      <c r="G15" s="212">
        <v>60</v>
      </c>
      <c r="H15" s="238">
        <f t="shared" si="0"/>
        <v>736500</v>
      </c>
      <c r="I15" s="212">
        <v>0</v>
      </c>
      <c r="J15" s="238">
        <f t="shared" si="1"/>
        <v>0</v>
      </c>
      <c r="K15" s="212">
        <v>50</v>
      </c>
      <c r="L15" s="238">
        <f t="shared" si="2"/>
        <v>613750</v>
      </c>
      <c r="M15" s="212">
        <v>30</v>
      </c>
      <c r="N15" s="238">
        <f t="shared" si="3"/>
        <v>368250</v>
      </c>
      <c r="O15" s="213">
        <v>100</v>
      </c>
      <c r="P15" s="210">
        <f t="shared" si="4"/>
        <v>1227500</v>
      </c>
      <c r="Q15" s="212">
        <v>50</v>
      </c>
      <c r="R15" s="238">
        <f t="shared" si="5"/>
        <v>613750</v>
      </c>
      <c r="S15" s="212">
        <v>100</v>
      </c>
      <c r="T15" s="238">
        <f t="shared" si="6"/>
        <v>1227500</v>
      </c>
      <c r="U15" s="212">
        <v>20</v>
      </c>
      <c r="V15" s="238">
        <f t="shared" si="7"/>
        <v>245500</v>
      </c>
      <c r="W15" s="212">
        <v>120</v>
      </c>
      <c r="X15" s="238">
        <f t="shared" si="8"/>
        <v>1473000</v>
      </c>
      <c r="Y15" s="212">
        <v>0</v>
      </c>
      <c r="Z15" s="238">
        <f t="shared" si="9"/>
        <v>0</v>
      </c>
      <c r="AA15" s="153">
        <v>0</v>
      </c>
      <c r="AB15" s="156">
        <f t="shared" si="10"/>
        <v>0</v>
      </c>
      <c r="AC15" s="153">
        <v>0</v>
      </c>
      <c r="AD15" s="156">
        <f t="shared" si="11"/>
        <v>0</v>
      </c>
      <c r="AE15" s="214" t="s">
        <v>1115</v>
      </c>
      <c r="AF15" s="153">
        <v>530</v>
      </c>
      <c r="AG15" s="215">
        <v>12275</v>
      </c>
      <c r="AH15" s="156">
        <v>6505750</v>
      </c>
      <c r="AI15" s="156">
        <v>650575</v>
      </c>
      <c r="AJ15" s="157">
        <v>7156325</v>
      </c>
    </row>
    <row r="16" spans="1:36" ht="84" x14ac:dyDescent="0.2">
      <c r="A16" s="151">
        <v>323</v>
      </c>
      <c r="B16" s="152" t="s">
        <v>1110</v>
      </c>
      <c r="C16" s="153" t="s">
        <v>1127</v>
      </c>
      <c r="D16" s="154" t="s">
        <v>1128</v>
      </c>
      <c r="E16" s="154" t="s">
        <v>1129</v>
      </c>
      <c r="F16" s="154" t="s">
        <v>1130</v>
      </c>
      <c r="G16" s="212">
        <v>40</v>
      </c>
      <c r="H16" s="238">
        <f t="shared" si="0"/>
        <v>26000</v>
      </c>
      <c r="I16" s="216">
        <v>0</v>
      </c>
      <c r="J16" s="238">
        <f t="shared" si="1"/>
        <v>0</v>
      </c>
      <c r="K16" s="216">
        <v>20</v>
      </c>
      <c r="L16" s="238">
        <f t="shared" si="2"/>
        <v>13000</v>
      </c>
      <c r="M16" s="216">
        <v>30</v>
      </c>
      <c r="N16" s="238">
        <f t="shared" si="3"/>
        <v>19500</v>
      </c>
      <c r="O16" s="217">
        <v>60</v>
      </c>
      <c r="P16" s="210">
        <f t="shared" si="4"/>
        <v>39000</v>
      </c>
      <c r="Q16" s="216">
        <v>10</v>
      </c>
      <c r="R16" s="238">
        <f t="shared" si="5"/>
        <v>6500</v>
      </c>
      <c r="S16" s="212">
        <v>100</v>
      </c>
      <c r="T16" s="238">
        <f t="shared" si="6"/>
        <v>65000</v>
      </c>
      <c r="U16" s="212">
        <v>20</v>
      </c>
      <c r="V16" s="238">
        <f t="shared" si="7"/>
        <v>13000</v>
      </c>
      <c r="W16" s="216">
        <v>240</v>
      </c>
      <c r="X16" s="238">
        <f t="shared" si="8"/>
        <v>156000</v>
      </c>
      <c r="Y16" s="216">
        <v>0</v>
      </c>
      <c r="Z16" s="238">
        <f t="shared" si="9"/>
        <v>0</v>
      </c>
      <c r="AA16" s="153">
        <v>0</v>
      </c>
      <c r="AB16" s="156">
        <f t="shared" si="10"/>
        <v>0</v>
      </c>
      <c r="AC16" s="153">
        <v>0</v>
      </c>
      <c r="AD16" s="156">
        <f t="shared" si="11"/>
        <v>0</v>
      </c>
      <c r="AE16" s="152" t="s">
        <v>1131</v>
      </c>
      <c r="AF16" s="153">
        <v>520</v>
      </c>
      <c r="AG16" s="155">
        <v>650</v>
      </c>
      <c r="AH16" s="156">
        <v>338000</v>
      </c>
      <c r="AI16" s="156">
        <v>33800</v>
      </c>
      <c r="AJ16" s="157">
        <v>371800</v>
      </c>
    </row>
    <row r="17" spans="1:36" ht="48" x14ac:dyDescent="0.2">
      <c r="A17" s="151">
        <v>324</v>
      </c>
      <c r="B17" s="152" t="s">
        <v>1110</v>
      </c>
      <c r="C17" s="153" t="s">
        <v>1132</v>
      </c>
      <c r="D17" s="154" t="s">
        <v>1133</v>
      </c>
      <c r="E17" s="154" t="s">
        <v>1134</v>
      </c>
      <c r="F17" s="208" t="s">
        <v>1135</v>
      </c>
      <c r="G17" s="212">
        <v>60</v>
      </c>
      <c r="H17" s="238">
        <f t="shared" si="0"/>
        <v>279600</v>
      </c>
      <c r="I17" s="212">
        <v>50</v>
      </c>
      <c r="J17" s="238">
        <f t="shared" si="1"/>
        <v>233000</v>
      </c>
      <c r="K17" s="212">
        <v>30</v>
      </c>
      <c r="L17" s="238">
        <f t="shared" si="2"/>
        <v>139800</v>
      </c>
      <c r="M17" s="212">
        <v>30</v>
      </c>
      <c r="N17" s="238">
        <f t="shared" si="3"/>
        <v>139800</v>
      </c>
      <c r="O17" s="213">
        <v>240</v>
      </c>
      <c r="P17" s="210">
        <f t="shared" si="4"/>
        <v>1118400</v>
      </c>
      <c r="Q17" s="212">
        <v>200</v>
      </c>
      <c r="R17" s="238">
        <f t="shared" si="5"/>
        <v>932000</v>
      </c>
      <c r="S17" s="212">
        <v>100</v>
      </c>
      <c r="T17" s="238">
        <f t="shared" si="6"/>
        <v>466000</v>
      </c>
      <c r="U17" s="212">
        <v>120</v>
      </c>
      <c r="V17" s="238">
        <f t="shared" si="7"/>
        <v>559200</v>
      </c>
      <c r="W17" s="212">
        <v>400</v>
      </c>
      <c r="X17" s="238">
        <f t="shared" si="8"/>
        <v>1864000</v>
      </c>
      <c r="Y17" s="212">
        <v>0</v>
      </c>
      <c r="Z17" s="238">
        <f t="shared" si="9"/>
        <v>0</v>
      </c>
      <c r="AA17" s="153">
        <v>0</v>
      </c>
      <c r="AB17" s="156">
        <f t="shared" si="10"/>
        <v>0</v>
      </c>
      <c r="AC17" s="153">
        <v>0</v>
      </c>
      <c r="AD17" s="156">
        <f t="shared" si="11"/>
        <v>0</v>
      </c>
      <c r="AE17" s="152" t="s">
        <v>1115</v>
      </c>
      <c r="AF17" s="153">
        <v>1230</v>
      </c>
      <c r="AG17" s="155">
        <v>4660</v>
      </c>
      <c r="AH17" s="156">
        <v>5731800</v>
      </c>
      <c r="AI17" s="156">
        <v>573180</v>
      </c>
      <c r="AJ17" s="157">
        <v>6304980</v>
      </c>
    </row>
    <row r="18" spans="1:36" ht="84" x14ac:dyDescent="0.2">
      <c r="A18" s="151">
        <v>325</v>
      </c>
      <c r="B18" s="152" t="s">
        <v>1110</v>
      </c>
      <c r="C18" s="153" t="s">
        <v>1136</v>
      </c>
      <c r="D18" s="154" t="s">
        <v>1137</v>
      </c>
      <c r="E18" s="154" t="s">
        <v>1138</v>
      </c>
      <c r="F18" s="208" t="s">
        <v>1139</v>
      </c>
      <c r="G18" s="212">
        <v>60</v>
      </c>
      <c r="H18" s="238">
        <f t="shared" si="0"/>
        <v>294000</v>
      </c>
      <c r="I18" s="212">
        <v>0</v>
      </c>
      <c r="J18" s="238">
        <f t="shared" si="1"/>
        <v>0</v>
      </c>
      <c r="K18" s="212">
        <v>30</v>
      </c>
      <c r="L18" s="238">
        <f t="shared" si="2"/>
        <v>147000</v>
      </c>
      <c r="M18" s="212">
        <v>30</v>
      </c>
      <c r="N18" s="238">
        <f t="shared" si="3"/>
        <v>147000</v>
      </c>
      <c r="O18" s="213">
        <v>60</v>
      </c>
      <c r="P18" s="210">
        <f t="shared" si="4"/>
        <v>294000</v>
      </c>
      <c r="Q18" s="212">
        <v>120</v>
      </c>
      <c r="R18" s="238">
        <f t="shared" si="5"/>
        <v>588000</v>
      </c>
      <c r="S18" s="212">
        <v>100</v>
      </c>
      <c r="T18" s="238">
        <f t="shared" si="6"/>
        <v>490000</v>
      </c>
      <c r="U18" s="212">
        <v>40</v>
      </c>
      <c r="V18" s="238">
        <f t="shared" si="7"/>
        <v>196000</v>
      </c>
      <c r="W18" s="212">
        <v>160</v>
      </c>
      <c r="X18" s="238">
        <f t="shared" si="8"/>
        <v>784000</v>
      </c>
      <c r="Y18" s="212">
        <v>0</v>
      </c>
      <c r="Z18" s="238">
        <f t="shared" si="9"/>
        <v>0</v>
      </c>
      <c r="AA18" s="153">
        <v>0</v>
      </c>
      <c r="AB18" s="156">
        <f t="shared" si="10"/>
        <v>0</v>
      </c>
      <c r="AC18" s="153">
        <v>0</v>
      </c>
      <c r="AD18" s="156">
        <f t="shared" si="11"/>
        <v>0</v>
      </c>
      <c r="AE18" s="152" t="s">
        <v>1140</v>
      </c>
      <c r="AF18" s="153">
        <v>600</v>
      </c>
      <c r="AG18" s="155">
        <v>4900</v>
      </c>
      <c r="AH18" s="156">
        <v>2940000</v>
      </c>
      <c r="AI18" s="156">
        <v>294000</v>
      </c>
      <c r="AJ18" s="157">
        <v>3234000</v>
      </c>
    </row>
    <row r="19" spans="1:36" ht="48" x14ac:dyDescent="0.2">
      <c r="A19" s="151">
        <v>326</v>
      </c>
      <c r="B19" s="152" t="s">
        <v>1110</v>
      </c>
      <c r="C19" s="153" t="s">
        <v>1141</v>
      </c>
      <c r="D19" s="154" t="s">
        <v>1142</v>
      </c>
      <c r="E19" s="154" t="s">
        <v>1143</v>
      </c>
      <c r="F19" s="154" t="s">
        <v>1144</v>
      </c>
      <c r="G19" s="212">
        <v>40</v>
      </c>
      <c r="H19" s="238">
        <f t="shared" si="0"/>
        <v>217980</v>
      </c>
      <c r="I19" s="212">
        <v>0</v>
      </c>
      <c r="J19" s="238">
        <f t="shared" si="1"/>
        <v>0</v>
      </c>
      <c r="K19" s="212">
        <v>30</v>
      </c>
      <c r="L19" s="238">
        <f t="shared" si="2"/>
        <v>163485</v>
      </c>
      <c r="M19" s="212">
        <v>30</v>
      </c>
      <c r="N19" s="238">
        <f t="shared" si="3"/>
        <v>163485</v>
      </c>
      <c r="O19" s="213">
        <v>8</v>
      </c>
      <c r="P19" s="210">
        <f t="shared" si="4"/>
        <v>43596</v>
      </c>
      <c r="Q19" s="212">
        <v>40</v>
      </c>
      <c r="R19" s="238">
        <f t="shared" si="5"/>
        <v>217980</v>
      </c>
      <c r="S19" s="212">
        <v>100</v>
      </c>
      <c r="T19" s="238">
        <f t="shared" si="6"/>
        <v>544950</v>
      </c>
      <c r="U19" s="212">
        <v>4</v>
      </c>
      <c r="V19" s="238">
        <f t="shared" si="7"/>
        <v>21798</v>
      </c>
      <c r="W19" s="212">
        <v>80</v>
      </c>
      <c r="X19" s="238">
        <f t="shared" si="8"/>
        <v>435960</v>
      </c>
      <c r="Y19" s="212">
        <v>0</v>
      </c>
      <c r="Z19" s="238">
        <f t="shared" si="9"/>
        <v>0</v>
      </c>
      <c r="AA19" s="153">
        <v>0</v>
      </c>
      <c r="AB19" s="156">
        <f t="shared" si="10"/>
        <v>0</v>
      </c>
      <c r="AC19" s="153">
        <v>0</v>
      </c>
      <c r="AD19" s="156">
        <f t="shared" si="11"/>
        <v>0</v>
      </c>
      <c r="AE19" s="152" t="s">
        <v>1145</v>
      </c>
      <c r="AF19" s="153">
        <v>332</v>
      </c>
      <c r="AG19" s="155">
        <v>5449.5</v>
      </c>
      <c r="AH19" s="156">
        <v>1809234</v>
      </c>
      <c r="AI19" s="156">
        <v>180923.40000000002</v>
      </c>
      <c r="AJ19" s="157">
        <v>1990157.4</v>
      </c>
    </row>
    <row r="20" spans="1:36" ht="48" x14ac:dyDescent="0.2">
      <c r="A20" s="151">
        <v>327</v>
      </c>
      <c r="B20" s="152" t="s">
        <v>1110</v>
      </c>
      <c r="C20" s="153" t="s">
        <v>1146</v>
      </c>
      <c r="D20" s="154" t="s">
        <v>1147</v>
      </c>
      <c r="E20" s="154" t="s">
        <v>1148</v>
      </c>
      <c r="F20" s="154" t="s">
        <v>1144</v>
      </c>
      <c r="G20" s="212">
        <v>20</v>
      </c>
      <c r="H20" s="238">
        <f t="shared" si="0"/>
        <v>70910</v>
      </c>
      <c r="I20" s="212">
        <v>0</v>
      </c>
      <c r="J20" s="238">
        <f t="shared" si="1"/>
        <v>0</v>
      </c>
      <c r="K20" s="212">
        <v>30</v>
      </c>
      <c r="L20" s="238">
        <f t="shared" si="2"/>
        <v>106365</v>
      </c>
      <c r="M20" s="212">
        <v>30</v>
      </c>
      <c r="N20" s="238">
        <f t="shared" si="3"/>
        <v>106365</v>
      </c>
      <c r="O20" s="213">
        <v>8</v>
      </c>
      <c r="P20" s="210">
        <f t="shared" si="4"/>
        <v>28364</v>
      </c>
      <c r="Q20" s="212">
        <v>120</v>
      </c>
      <c r="R20" s="238">
        <f t="shared" si="5"/>
        <v>425460</v>
      </c>
      <c r="S20" s="212">
        <v>100</v>
      </c>
      <c r="T20" s="238">
        <f t="shared" si="6"/>
        <v>354550</v>
      </c>
      <c r="U20" s="212">
        <v>4</v>
      </c>
      <c r="V20" s="238">
        <f t="shared" si="7"/>
        <v>14182</v>
      </c>
      <c r="W20" s="212">
        <v>200</v>
      </c>
      <c r="X20" s="238">
        <f t="shared" si="8"/>
        <v>709100</v>
      </c>
      <c r="Y20" s="212">
        <v>0</v>
      </c>
      <c r="Z20" s="238">
        <f t="shared" si="9"/>
        <v>0</v>
      </c>
      <c r="AA20" s="153">
        <v>0</v>
      </c>
      <c r="AB20" s="156">
        <f t="shared" si="10"/>
        <v>0</v>
      </c>
      <c r="AC20" s="153">
        <v>0</v>
      </c>
      <c r="AD20" s="156">
        <f t="shared" si="11"/>
        <v>0</v>
      </c>
      <c r="AE20" s="214" t="s">
        <v>1115</v>
      </c>
      <c r="AF20" s="153">
        <v>512</v>
      </c>
      <c r="AG20" s="155">
        <v>3545.5</v>
      </c>
      <c r="AH20" s="156">
        <v>1815296</v>
      </c>
      <c r="AI20" s="156">
        <v>181529.60000000001</v>
      </c>
      <c r="AJ20" s="157">
        <v>1996825.6000000001</v>
      </c>
    </row>
    <row r="21" spans="1:36" ht="48" x14ac:dyDescent="0.2">
      <c r="A21" s="151">
        <v>328</v>
      </c>
      <c r="B21" s="152" t="s">
        <v>1110</v>
      </c>
      <c r="C21" s="153" t="s">
        <v>1149</v>
      </c>
      <c r="D21" s="154" t="s">
        <v>1150</v>
      </c>
      <c r="E21" s="154" t="s">
        <v>1151</v>
      </c>
      <c r="F21" s="208" t="s">
        <v>1152</v>
      </c>
      <c r="G21" s="212">
        <v>60</v>
      </c>
      <c r="H21" s="238">
        <f t="shared" si="0"/>
        <v>61260</v>
      </c>
      <c r="I21" s="216">
        <v>0</v>
      </c>
      <c r="J21" s="238">
        <f t="shared" si="1"/>
        <v>0</v>
      </c>
      <c r="K21" s="216">
        <v>40</v>
      </c>
      <c r="L21" s="238">
        <f t="shared" si="2"/>
        <v>40840</v>
      </c>
      <c r="M21" s="216">
        <v>30</v>
      </c>
      <c r="N21" s="238">
        <f t="shared" si="3"/>
        <v>30630</v>
      </c>
      <c r="O21" s="217">
        <v>100</v>
      </c>
      <c r="P21" s="210">
        <f t="shared" si="4"/>
        <v>102100</v>
      </c>
      <c r="Q21" s="216">
        <v>60</v>
      </c>
      <c r="R21" s="238">
        <f t="shared" si="5"/>
        <v>61260</v>
      </c>
      <c r="S21" s="216">
        <v>100</v>
      </c>
      <c r="T21" s="238">
        <f t="shared" si="6"/>
        <v>102100</v>
      </c>
      <c r="U21" s="216">
        <v>20</v>
      </c>
      <c r="V21" s="238">
        <f t="shared" si="7"/>
        <v>20420</v>
      </c>
      <c r="W21" s="216">
        <v>200</v>
      </c>
      <c r="X21" s="238">
        <f t="shared" si="8"/>
        <v>204200</v>
      </c>
      <c r="Y21" s="216">
        <v>0</v>
      </c>
      <c r="Z21" s="238">
        <f t="shared" si="9"/>
        <v>0</v>
      </c>
      <c r="AA21" s="153">
        <v>0</v>
      </c>
      <c r="AB21" s="156">
        <f t="shared" si="10"/>
        <v>0</v>
      </c>
      <c r="AC21" s="153">
        <v>0</v>
      </c>
      <c r="AD21" s="156">
        <f t="shared" si="11"/>
        <v>0</v>
      </c>
      <c r="AE21" s="152" t="s">
        <v>1153</v>
      </c>
      <c r="AF21" s="153">
        <v>610</v>
      </c>
      <c r="AG21" s="155">
        <v>1021</v>
      </c>
      <c r="AH21" s="156">
        <v>622810</v>
      </c>
      <c r="AI21" s="156">
        <v>62281</v>
      </c>
      <c r="AJ21" s="157">
        <v>685091</v>
      </c>
    </row>
    <row r="22" spans="1:36" ht="96" x14ac:dyDescent="0.2">
      <c r="A22" s="151">
        <v>329</v>
      </c>
      <c r="B22" s="152" t="s">
        <v>1110</v>
      </c>
      <c r="C22" s="153" t="s">
        <v>1154</v>
      </c>
      <c r="D22" s="154" t="s">
        <v>1155</v>
      </c>
      <c r="E22" s="154" t="s">
        <v>1156</v>
      </c>
      <c r="F22" s="208" t="s">
        <v>1157</v>
      </c>
      <c r="G22" s="212">
        <v>60</v>
      </c>
      <c r="H22" s="238">
        <f t="shared" si="0"/>
        <v>204450</v>
      </c>
      <c r="I22" s="212">
        <v>0</v>
      </c>
      <c r="J22" s="238">
        <f t="shared" si="1"/>
        <v>0</v>
      </c>
      <c r="K22" s="212">
        <v>40</v>
      </c>
      <c r="L22" s="238">
        <f t="shared" si="2"/>
        <v>136300</v>
      </c>
      <c r="M22" s="212">
        <v>30</v>
      </c>
      <c r="N22" s="238">
        <f t="shared" si="3"/>
        <v>102225</v>
      </c>
      <c r="O22" s="213">
        <v>100</v>
      </c>
      <c r="P22" s="210">
        <f t="shared" si="4"/>
        <v>340750</v>
      </c>
      <c r="Q22" s="212">
        <v>60</v>
      </c>
      <c r="R22" s="238">
        <f t="shared" si="5"/>
        <v>204450</v>
      </c>
      <c r="S22" s="212">
        <v>100</v>
      </c>
      <c r="T22" s="238">
        <f t="shared" si="6"/>
        <v>340750</v>
      </c>
      <c r="U22" s="212">
        <v>20</v>
      </c>
      <c r="V22" s="238">
        <f t="shared" si="7"/>
        <v>68150</v>
      </c>
      <c r="W22" s="212">
        <v>200</v>
      </c>
      <c r="X22" s="238">
        <f t="shared" si="8"/>
        <v>681500</v>
      </c>
      <c r="Y22" s="212">
        <v>0</v>
      </c>
      <c r="Z22" s="238">
        <f t="shared" si="9"/>
        <v>0</v>
      </c>
      <c r="AA22" s="153">
        <v>0</v>
      </c>
      <c r="AB22" s="156">
        <f t="shared" si="10"/>
        <v>0</v>
      </c>
      <c r="AC22" s="153">
        <v>0</v>
      </c>
      <c r="AD22" s="156">
        <f t="shared" si="11"/>
        <v>0</v>
      </c>
      <c r="AE22" s="214" t="s">
        <v>1115</v>
      </c>
      <c r="AF22" s="153">
        <v>610</v>
      </c>
      <c r="AG22" s="155">
        <v>3407.5</v>
      </c>
      <c r="AH22" s="156">
        <v>2078575</v>
      </c>
      <c r="AI22" s="156">
        <v>207857.5</v>
      </c>
      <c r="AJ22" s="157">
        <v>2286432.5</v>
      </c>
    </row>
    <row r="23" spans="1:36" ht="108" x14ac:dyDescent="0.2">
      <c r="A23" s="151">
        <v>330</v>
      </c>
      <c r="B23" s="152" t="s">
        <v>1110</v>
      </c>
      <c r="C23" s="153" t="s">
        <v>1158</v>
      </c>
      <c r="D23" s="154" t="s">
        <v>1159</v>
      </c>
      <c r="E23" s="154" t="s">
        <v>1160</v>
      </c>
      <c r="F23" s="154" t="s">
        <v>1161</v>
      </c>
      <c r="G23" s="212">
        <v>80</v>
      </c>
      <c r="H23" s="238">
        <f t="shared" si="0"/>
        <v>216000</v>
      </c>
      <c r="I23" s="216">
        <v>60</v>
      </c>
      <c r="J23" s="238">
        <f t="shared" si="1"/>
        <v>162000</v>
      </c>
      <c r="K23" s="216">
        <v>300</v>
      </c>
      <c r="L23" s="238">
        <f t="shared" si="2"/>
        <v>810000</v>
      </c>
      <c r="M23" s="216">
        <v>30</v>
      </c>
      <c r="N23" s="238">
        <f t="shared" si="3"/>
        <v>81000</v>
      </c>
      <c r="O23" s="217">
        <v>60</v>
      </c>
      <c r="P23" s="210">
        <f t="shared" si="4"/>
        <v>162000</v>
      </c>
      <c r="Q23" s="216">
        <v>250</v>
      </c>
      <c r="R23" s="238">
        <f t="shared" si="5"/>
        <v>675000</v>
      </c>
      <c r="S23" s="216">
        <v>100</v>
      </c>
      <c r="T23" s="238">
        <f t="shared" si="6"/>
        <v>270000</v>
      </c>
      <c r="U23" s="216">
        <v>120</v>
      </c>
      <c r="V23" s="238">
        <f t="shared" si="7"/>
        <v>324000</v>
      </c>
      <c r="W23" s="216">
        <v>400</v>
      </c>
      <c r="X23" s="238">
        <f t="shared" si="8"/>
        <v>1080000</v>
      </c>
      <c r="Y23" s="216">
        <v>0</v>
      </c>
      <c r="Z23" s="238">
        <f t="shared" si="9"/>
        <v>0</v>
      </c>
      <c r="AA23" s="153">
        <v>0</v>
      </c>
      <c r="AB23" s="156">
        <f t="shared" si="10"/>
        <v>0</v>
      </c>
      <c r="AC23" s="153">
        <v>0</v>
      </c>
      <c r="AD23" s="156">
        <f t="shared" si="11"/>
        <v>0</v>
      </c>
      <c r="AE23" s="152" t="s">
        <v>1162</v>
      </c>
      <c r="AF23" s="153">
        <v>1400</v>
      </c>
      <c r="AG23" s="155">
        <v>2700</v>
      </c>
      <c r="AH23" s="156">
        <v>3780000</v>
      </c>
      <c r="AI23" s="156">
        <v>378000</v>
      </c>
      <c r="AJ23" s="157">
        <v>4158000</v>
      </c>
    </row>
    <row r="24" spans="1:36" ht="120" x14ac:dyDescent="0.2">
      <c r="A24" s="151">
        <v>331</v>
      </c>
      <c r="B24" s="152" t="s">
        <v>1110</v>
      </c>
      <c r="C24" s="153" t="s">
        <v>1163</v>
      </c>
      <c r="D24" s="154" t="s">
        <v>1164</v>
      </c>
      <c r="E24" s="154" t="s">
        <v>1165</v>
      </c>
      <c r="F24" s="154" t="s">
        <v>1161</v>
      </c>
      <c r="G24" s="212">
        <v>400</v>
      </c>
      <c r="H24" s="238">
        <f t="shared" si="0"/>
        <v>1200000</v>
      </c>
      <c r="I24" s="216">
        <v>350</v>
      </c>
      <c r="J24" s="238">
        <f t="shared" si="1"/>
        <v>1050000</v>
      </c>
      <c r="K24" s="216">
        <v>500</v>
      </c>
      <c r="L24" s="238">
        <f t="shared" si="2"/>
        <v>1500000</v>
      </c>
      <c r="M24" s="216">
        <v>30</v>
      </c>
      <c r="N24" s="238">
        <f t="shared" si="3"/>
        <v>90000</v>
      </c>
      <c r="O24" s="217">
        <v>240</v>
      </c>
      <c r="P24" s="210">
        <f t="shared" si="4"/>
        <v>720000</v>
      </c>
      <c r="Q24" s="216">
        <v>320</v>
      </c>
      <c r="R24" s="238">
        <f t="shared" si="5"/>
        <v>960000</v>
      </c>
      <c r="S24" s="216">
        <v>100</v>
      </c>
      <c r="T24" s="238">
        <f t="shared" si="6"/>
        <v>300000</v>
      </c>
      <c r="U24" s="216">
        <v>120</v>
      </c>
      <c r="V24" s="238">
        <f t="shared" si="7"/>
        <v>360000</v>
      </c>
      <c r="W24" s="216">
        <v>660</v>
      </c>
      <c r="X24" s="238">
        <f t="shared" si="8"/>
        <v>1980000</v>
      </c>
      <c r="Y24" s="216">
        <v>0</v>
      </c>
      <c r="Z24" s="238">
        <f t="shared" si="9"/>
        <v>0</v>
      </c>
      <c r="AA24" s="153">
        <v>0</v>
      </c>
      <c r="AB24" s="156">
        <f t="shared" si="10"/>
        <v>0</v>
      </c>
      <c r="AC24" s="153">
        <v>0</v>
      </c>
      <c r="AD24" s="156">
        <f t="shared" si="11"/>
        <v>0</v>
      </c>
      <c r="AE24" s="152" t="s">
        <v>1162</v>
      </c>
      <c r="AF24" s="153">
        <v>2720</v>
      </c>
      <c r="AG24" s="155">
        <v>3000</v>
      </c>
      <c r="AH24" s="156">
        <v>8160000</v>
      </c>
      <c r="AI24" s="156">
        <v>816000</v>
      </c>
      <c r="AJ24" s="157">
        <v>8976000</v>
      </c>
    </row>
    <row r="25" spans="1:36" ht="409.5" x14ac:dyDescent="0.2">
      <c r="A25" s="151">
        <v>332</v>
      </c>
      <c r="B25" s="152" t="s">
        <v>1110</v>
      </c>
      <c r="C25" s="153" t="s">
        <v>1166</v>
      </c>
      <c r="D25" s="154" t="s">
        <v>1167</v>
      </c>
      <c r="E25" s="154" t="s">
        <v>1168</v>
      </c>
      <c r="F25" s="154" t="s">
        <v>1161</v>
      </c>
      <c r="G25" s="212">
        <v>60</v>
      </c>
      <c r="H25" s="238">
        <f t="shared" si="0"/>
        <v>120000</v>
      </c>
      <c r="I25" s="216">
        <v>0</v>
      </c>
      <c r="J25" s="238">
        <f t="shared" si="1"/>
        <v>0</v>
      </c>
      <c r="K25" s="216">
        <v>30</v>
      </c>
      <c r="L25" s="238">
        <f t="shared" si="2"/>
        <v>60000</v>
      </c>
      <c r="M25" s="216">
        <v>30</v>
      </c>
      <c r="N25" s="238">
        <f t="shared" si="3"/>
        <v>60000</v>
      </c>
      <c r="O25" s="217">
        <v>300</v>
      </c>
      <c r="P25" s="210">
        <f t="shared" si="4"/>
        <v>600000</v>
      </c>
      <c r="Q25" s="216">
        <v>150</v>
      </c>
      <c r="R25" s="238">
        <f t="shared" si="5"/>
        <v>300000</v>
      </c>
      <c r="S25" s="216">
        <v>100</v>
      </c>
      <c r="T25" s="238">
        <f t="shared" si="6"/>
        <v>200000</v>
      </c>
      <c r="U25" s="216">
        <v>40</v>
      </c>
      <c r="V25" s="238">
        <f t="shared" si="7"/>
        <v>80000</v>
      </c>
      <c r="W25" s="216">
        <v>1600</v>
      </c>
      <c r="X25" s="238">
        <f t="shared" si="8"/>
        <v>3200000</v>
      </c>
      <c r="Y25" s="216">
        <v>0</v>
      </c>
      <c r="Z25" s="238">
        <f t="shared" si="9"/>
        <v>0</v>
      </c>
      <c r="AA25" s="153">
        <v>0</v>
      </c>
      <c r="AB25" s="156">
        <f t="shared" si="10"/>
        <v>0</v>
      </c>
      <c r="AC25" s="153">
        <v>0</v>
      </c>
      <c r="AD25" s="156">
        <f t="shared" si="11"/>
        <v>0</v>
      </c>
      <c r="AE25" s="152" t="s">
        <v>1162</v>
      </c>
      <c r="AF25" s="153">
        <v>2310</v>
      </c>
      <c r="AG25" s="155">
        <v>2000</v>
      </c>
      <c r="AH25" s="156">
        <v>4620000</v>
      </c>
      <c r="AI25" s="156">
        <v>462000</v>
      </c>
      <c r="AJ25" s="157">
        <v>5082000</v>
      </c>
    </row>
    <row r="26" spans="1:36" ht="84" x14ac:dyDescent="0.2">
      <c r="A26" s="151">
        <v>333</v>
      </c>
      <c r="B26" s="152" t="s">
        <v>1110</v>
      </c>
      <c r="C26" s="153" t="s">
        <v>1169</v>
      </c>
      <c r="D26" s="154" t="s">
        <v>1170</v>
      </c>
      <c r="E26" s="154" t="s">
        <v>1171</v>
      </c>
      <c r="F26" s="154" t="s">
        <v>1161</v>
      </c>
      <c r="G26" s="212">
        <v>100</v>
      </c>
      <c r="H26" s="238">
        <f t="shared" si="0"/>
        <v>250000</v>
      </c>
      <c r="I26" s="216">
        <v>100</v>
      </c>
      <c r="J26" s="238">
        <f t="shared" si="1"/>
        <v>250000</v>
      </c>
      <c r="K26" s="216">
        <v>50</v>
      </c>
      <c r="L26" s="238">
        <f t="shared" si="2"/>
        <v>125000</v>
      </c>
      <c r="M26" s="216">
        <v>30</v>
      </c>
      <c r="N26" s="238">
        <f t="shared" si="3"/>
        <v>75000</v>
      </c>
      <c r="O26" s="217">
        <v>160</v>
      </c>
      <c r="P26" s="210">
        <f t="shared" si="4"/>
        <v>400000</v>
      </c>
      <c r="Q26" s="216">
        <v>50</v>
      </c>
      <c r="R26" s="238">
        <f t="shared" si="5"/>
        <v>125000</v>
      </c>
      <c r="S26" s="216">
        <v>100</v>
      </c>
      <c r="T26" s="238">
        <f t="shared" si="6"/>
        <v>250000</v>
      </c>
      <c r="U26" s="216">
        <v>20</v>
      </c>
      <c r="V26" s="238">
        <f t="shared" si="7"/>
        <v>50000</v>
      </c>
      <c r="W26" s="216">
        <v>120</v>
      </c>
      <c r="X26" s="238">
        <f t="shared" si="8"/>
        <v>300000</v>
      </c>
      <c r="Y26" s="216">
        <v>0</v>
      </c>
      <c r="Z26" s="238">
        <f t="shared" si="9"/>
        <v>0</v>
      </c>
      <c r="AA26" s="153">
        <v>0</v>
      </c>
      <c r="AB26" s="156">
        <f t="shared" si="10"/>
        <v>0</v>
      </c>
      <c r="AC26" s="153">
        <v>0</v>
      </c>
      <c r="AD26" s="156">
        <f t="shared" si="11"/>
        <v>0</v>
      </c>
      <c r="AE26" s="152" t="s">
        <v>1162</v>
      </c>
      <c r="AF26" s="153">
        <v>730</v>
      </c>
      <c r="AG26" s="155">
        <v>2500</v>
      </c>
      <c r="AH26" s="156">
        <v>1825000</v>
      </c>
      <c r="AI26" s="156">
        <v>182500</v>
      </c>
      <c r="AJ26" s="157">
        <v>2007500</v>
      </c>
    </row>
    <row r="27" spans="1:36" ht="48" x14ac:dyDescent="0.2">
      <c r="A27" s="151">
        <v>334</v>
      </c>
      <c r="B27" s="152" t="s">
        <v>1110</v>
      </c>
      <c r="C27" s="153" t="s">
        <v>1172</v>
      </c>
      <c r="D27" s="154" t="s">
        <v>1173</v>
      </c>
      <c r="E27" s="154" t="s">
        <v>1174</v>
      </c>
      <c r="F27" s="208" t="s">
        <v>1175</v>
      </c>
      <c r="G27" s="212">
        <v>40</v>
      </c>
      <c r="H27" s="238">
        <f t="shared" si="0"/>
        <v>180000</v>
      </c>
      <c r="I27" s="216">
        <v>0</v>
      </c>
      <c r="J27" s="238">
        <f t="shared" si="1"/>
        <v>0</v>
      </c>
      <c r="K27" s="216">
        <v>30</v>
      </c>
      <c r="L27" s="238">
        <f t="shared" si="2"/>
        <v>135000</v>
      </c>
      <c r="M27" s="216">
        <v>30</v>
      </c>
      <c r="N27" s="238">
        <f t="shared" si="3"/>
        <v>135000</v>
      </c>
      <c r="O27" s="217">
        <v>20</v>
      </c>
      <c r="P27" s="210">
        <f t="shared" si="4"/>
        <v>90000</v>
      </c>
      <c r="Q27" s="216">
        <v>50</v>
      </c>
      <c r="R27" s="238">
        <f t="shared" si="5"/>
        <v>225000</v>
      </c>
      <c r="S27" s="216">
        <v>100</v>
      </c>
      <c r="T27" s="238">
        <f t="shared" si="6"/>
        <v>450000</v>
      </c>
      <c r="U27" s="216">
        <v>20</v>
      </c>
      <c r="V27" s="238">
        <f t="shared" si="7"/>
        <v>90000</v>
      </c>
      <c r="W27" s="216">
        <v>240</v>
      </c>
      <c r="X27" s="238">
        <f t="shared" si="8"/>
        <v>1080000</v>
      </c>
      <c r="Y27" s="216">
        <v>0</v>
      </c>
      <c r="Z27" s="238">
        <f t="shared" si="9"/>
        <v>0</v>
      </c>
      <c r="AA27" s="153">
        <v>0</v>
      </c>
      <c r="AB27" s="156">
        <f t="shared" si="10"/>
        <v>0</v>
      </c>
      <c r="AC27" s="153">
        <v>0</v>
      </c>
      <c r="AD27" s="156">
        <f t="shared" si="11"/>
        <v>0</v>
      </c>
      <c r="AE27" s="152" t="s">
        <v>1115</v>
      </c>
      <c r="AF27" s="153">
        <v>530</v>
      </c>
      <c r="AG27" s="155">
        <v>4500</v>
      </c>
      <c r="AH27" s="156">
        <v>2385000</v>
      </c>
      <c r="AI27" s="156">
        <v>238500</v>
      </c>
      <c r="AJ27" s="157">
        <v>2623500</v>
      </c>
    </row>
    <row r="28" spans="1:36" ht="48" x14ac:dyDescent="0.2">
      <c r="A28" s="151">
        <v>335</v>
      </c>
      <c r="B28" s="152" t="s">
        <v>1110</v>
      </c>
      <c r="C28" s="153" t="s">
        <v>1176</v>
      </c>
      <c r="D28" s="154" t="s">
        <v>1177</v>
      </c>
      <c r="E28" s="154" t="s">
        <v>1178</v>
      </c>
      <c r="F28" s="208" t="s">
        <v>1179</v>
      </c>
      <c r="G28" s="212">
        <v>0</v>
      </c>
      <c r="H28" s="238">
        <f t="shared" si="0"/>
        <v>0</v>
      </c>
      <c r="I28" s="212">
        <v>0</v>
      </c>
      <c r="J28" s="238">
        <f t="shared" si="1"/>
        <v>0</v>
      </c>
      <c r="K28" s="212">
        <v>20</v>
      </c>
      <c r="L28" s="238">
        <f t="shared" si="2"/>
        <v>327160</v>
      </c>
      <c r="M28" s="212">
        <v>30</v>
      </c>
      <c r="N28" s="238">
        <f t="shared" si="3"/>
        <v>490740</v>
      </c>
      <c r="O28" s="213">
        <v>0</v>
      </c>
      <c r="P28" s="210">
        <f t="shared" si="4"/>
        <v>0</v>
      </c>
      <c r="Q28" s="212">
        <v>1</v>
      </c>
      <c r="R28" s="238">
        <f t="shared" si="5"/>
        <v>16358</v>
      </c>
      <c r="S28" s="212">
        <v>100</v>
      </c>
      <c r="T28" s="238">
        <f t="shared" si="6"/>
        <v>1635800</v>
      </c>
      <c r="U28" s="212">
        <v>4</v>
      </c>
      <c r="V28" s="238">
        <f t="shared" si="7"/>
        <v>65432</v>
      </c>
      <c r="W28" s="212">
        <v>60</v>
      </c>
      <c r="X28" s="238">
        <f t="shared" si="8"/>
        <v>981480</v>
      </c>
      <c r="Y28" s="212">
        <v>0</v>
      </c>
      <c r="Z28" s="238">
        <f t="shared" si="9"/>
        <v>0</v>
      </c>
      <c r="AA28" s="153">
        <v>0</v>
      </c>
      <c r="AB28" s="156">
        <f t="shared" si="10"/>
        <v>0</v>
      </c>
      <c r="AC28" s="153">
        <v>0</v>
      </c>
      <c r="AD28" s="156">
        <f t="shared" si="11"/>
        <v>0</v>
      </c>
      <c r="AE28" s="214" t="s">
        <v>1115</v>
      </c>
      <c r="AF28" s="153">
        <v>215</v>
      </c>
      <c r="AG28" s="155">
        <v>16358</v>
      </c>
      <c r="AH28" s="156">
        <v>3516970</v>
      </c>
      <c r="AI28" s="156">
        <v>351697</v>
      </c>
      <c r="AJ28" s="157">
        <v>3868667</v>
      </c>
    </row>
    <row r="29" spans="1:36" ht="108" x14ac:dyDescent="0.2">
      <c r="A29" s="151">
        <v>336</v>
      </c>
      <c r="B29" s="152" t="s">
        <v>1110</v>
      </c>
      <c r="C29" s="153" t="s">
        <v>1180</v>
      </c>
      <c r="D29" s="154" t="s">
        <v>1181</v>
      </c>
      <c r="E29" s="154" t="s">
        <v>1182</v>
      </c>
      <c r="F29" s="154" t="s">
        <v>1161</v>
      </c>
      <c r="G29" s="212">
        <v>120</v>
      </c>
      <c r="H29" s="238">
        <f t="shared" si="0"/>
        <v>180000</v>
      </c>
      <c r="I29" s="216">
        <v>250</v>
      </c>
      <c r="J29" s="238">
        <f t="shared" si="1"/>
        <v>375000</v>
      </c>
      <c r="K29" s="216">
        <v>30</v>
      </c>
      <c r="L29" s="238">
        <f t="shared" si="2"/>
        <v>45000</v>
      </c>
      <c r="M29" s="216">
        <v>30</v>
      </c>
      <c r="N29" s="238">
        <f t="shared" si="3"/>
        <v>45000</v>
      </c>
      <c r="O29" s="217">
        <v>100</v>
      </c>
      <c r="P29" s="210">
        <f t="shared" si="4"/>
        <v>150000</v>
      </c>
      <c r="Q29" s="216">
        <v>220</v>
      </c>
      <c r="R29" s="238">
        <f t="shared" si="5"/>
        <v>330000</v>
      </c>
      <c r="S29" s="216">
        <v>100</v>
      </c>
      <c r="T29" s="238">
        <f t="shared" si="6"/>
        <v>150000</v>
      </c>
      <c r="U29" s="216">
        <v>40</v>
      </c>
      <c r="V29" s="238">
        <f t="shared" si="7"/>
        <v>60000</v>
      </c>
      <c r="W29" s="216">
        <v>560</v>
      </c>
      <c r="X29" s="238">
        <f t="shared" si="8"/>
        <v>840000</v>
      </c>
      <c r="Y29" s="216">
        <v>0</v>
      </c>
      <c r="Z29" s="238">
        <f t="shared" si="9"/>
        <v>0</v>
      </c>
      <c r="AA29" s="153">
        <v>0</v>
      </c>
      <c r="AB29" s="156">
        <f t="shared" si="10"/>
        <v>0</v>
      </c>
      <c r="AC29" s="153">
        <v>0</v>
      </c>
      <c r="AD29" s="156">
        <f t="shared" si="11"/>
        <v>0</v>
      </c>
      <c r="AE29" s="152" t="s">
        <v>1162</v>
      </c>
      <c r="AF29" s="153">
        <v>1450</v>
      </c>
      <c r="AG29" s="155">
        <v>1500</v>
      </c>
      <c r="AH29" s="156">
        <v>2175000</v>
      </c>
      <c r="AI29" s="156">
        <v>217500</v>
      </c>
      <c r="AJ29" s="157">
        <v>2392500</v>
      </c>
    </row>
    <row r="30" spans="1:36" ht="60" x14ac:dyDescent="0.2">
      <c r="A30" s="151">
        <v>337</v>
      </c>
      <c r="B30" s="152" t="s">
        <v>1110</v>
      </c>
      <c r="C30" s="153" t="s">
        <v>1183</v>
      </c>
      <c r="D30" s="154" t="s">
        <v>1184</v>
      </c>
      <c r="E30" s="154" t="s">
        <v>1185</v>
      </c>
      <c r="F30" s="208" t="s">
        <v>1186</v>
      </c>
      <c r="G30" s="212">
        <v>60</v>
      </c>
      <c r="H30" s="238">
        <f t="shared" si="0"/>
        <v>480000</v>
      </c>
      <c r="I30" s="216">
        <v>60</v>
      </c>
      <c r="J30" s="238">
        <f t="shared" si="1"/>
        <v>480000</v>
      </c>
      <c r="K30" s="216">
        <v>30</v>
      </c>
      <c r="L30" s="238">
        <f t="shared" si="2"/>
        <v>240000</v>
      </c>
      <c r="M30" s="216">
        <v>30</v>
      </c>
      <c r="N30" s="238">
        <f t="shared" si="3"/>
        <v>240000</v>
      </c>
      <c r="O30" s="217">
        <v>60</v>
      </c>
      <c r="P30" s="210">
        <f t="shared" si="4"/>
        <v>480000</v>
      </c>
      <c r="Q30" s="216">
        <v>80</v>
      </c>
      <c r="R30" s="238">
        <f t="shared" si="5"/>
        <v>640000</v>
      </c>
      <c r="S30" s="216">
        <v>100</v>
      </c>
      <c r="T30" s="238">
        <f t="shared" si="6"/>
        <v>800000</v>
      </c>
      <c r="U30" s="216">
        <v>4</v>
      </c>
      <c r="V30" s="238">
        <f t="shared" si="7"/>
        <v>32000</v>
      </c>
      <c r="W30" s="216">
        <v>120</v>
      </c>
      <c r="X30" s="238">
        <f t="shared" si="8"/>
        <v>960000</v>
      </c>
      <c r="Y30" s="216">
        <v>0</v>
      </c>
      <c r="Z30" s="238">
        <f t="shared" si="9"/>
        <v>0</v>
      </c>
      <c r="AA30" s="153">
        <v>0</v>
      </c>
      <c r="AB30" s="156">
        <f t="shared" si="10"/>
        <v>0</v>
      </c>
      <c r="AC30" s="153">
        <v>0</v>
      </c>
      <c r="AD30" s="156">
        <f t="shared" si="11"/>
        <v>0</v>
      </c>
      <c r="AE30" s="152" t="s">
        <v>1115</v>
      </c>
      <c r="AF30" s="153">
        <v>544</v>
      </c>
      <c r="AG30" s="155">
        <v>8000</v>
      </c>
      <c r="AH30" s="156">
        <v>4352000</v>
      </c>
      <c r="AI30" s="156">
        <v>435200</v>
      </c>
      <c r="AJ30" s="157">
        <v>4787200</v>
      </c>
    </row>
    <row r="31" spans="1:36" ht="180" x14ac:dyDescent="0.2">
      <c r="A31" s="151">
        <v>338</v>
      </c>
      <c r="B31" s="152" t="s">
        <v>1110</v>
      </c>
      <c r="C31" s="153" t="s">
        <v>1187</v>
      </c>
      <c r="D31" s="154" t="s">
        <v>1188</v>
      </c>
      <c r="E31" s="154" t="s">
        <v>1189</v>
      </c>
      <c r="F31" s="208" t="s">
        <v>1190</v>
      </c>
      <c r="G31" s="212">
        <v>20</v>
      </c>
      <c r="H31" s="238">
        <f t="shared" si="0"/>
        <v>300000</v>
      </c>
      <c r="I31" s="212">
        <v>0</v>
      </c>
      <c r="J31" s="238">
        <f t="shared" si="1"/>
        <v>0</v>
      </c>
      <c r="K31" s="212">
        <v>10</v>
      </c>
      <c r="L31" s="238">
        <f t="shared" si="2"/>
        <v>150000</v>
      </c>
      <c r="M31" s="212">
        <v>30</v>
      </c>
      <c r="N31" s="238">
        <f t="shared" si="3"/>
        <v>450000</v>
      </c>
      <c r="O31" s="213">
        <v>0</v>
      </c>
      <c r="P31" s="210">
        <f t="shared" si="4"/>
        <v>0</v>
      </c>
      <c r="Q31" s="212">
        <v>4</v>
      </c>
      <c r="R31" s="238">
        <f t="shared" si="5"/>
        <v>60000</v>
      </c>
      <c r="S31" s="212">
        <v>100</v>
      </c>
      <c r="T31" s="238">
        <f t="shared" si="6"/>
        <v>1500000</v>
      </c>
      <c r="U31" s="212">
        <v>4</v>
      </c>
      <c r="V31" s="238">
        <f t="shared" si="7"/>
        <v>60000</v>
      </c>
      <c r="W31" s="212">
        <v>40</v>
      </c>
      <c r="X31" s="238">
        <f t="shared" si="8"/>
        <v>600000</v>
      </c>
      <c r="Y31" s="212">
        <v>0</v>
      </c>
      <c r="Z31" s="238">
        <f t="shared" si="9"/>
        <v>0</v>
      </c>
      <c r="AA31" s="153">
        <v>0</v>
      </c>
      <c r="AB31" s="156">
        <f t="shared" si="10"/>
        <v>0</v>
      </c>
      <c r="AC31" s="153">
        <v>0</v>
      </c>
      <c r="AD31" s="156">
        <f t="shared" si="11"/>
        <v>0</v>
      </c>
      <c r="AE31" s="214" t="s">
        <v>1115</v>
      </c>
      <c r="AF31" s="153">
        <v>208</v>
      </c>
      <c r="AG31" s="155">
        <v>15000</v>
      </c>
      <c r="AH31" s="156">
        <v>3120000</v>
      </c>
      <c r="AI31" s="156">
        <v>312000</v>
      </c>
      <c r="AJ31" s="157">
        <v>3432000</v>
      </c>
    </row>
    <row r="32" spans="1:36" ht="168" x14ac:dyDescent="0.2">
      <c r="A32" s="151">
        <v>339</v>
      </c>
      <c r="B32" s="152" t="s">
        <v>1110</v>
      </c>
      <c r="C32" s="153" t="s">
        <v>1191</v>
      </c>
      <c r="D32" s="154" t="s">
        <v>1192</v>
      </c>
      <c r="E32" s="154" t="s">
        <v>1193</v>
      </c>
      <c r="F32" s="154" t="s">
        <v>1161</v>
      </c>
      <c r="G32" s="212">
        <v>80</v>
      </c>
      <c r="H32" s="238">
        <f t="shared" si="0"/>
        <v>124400</v>
      </c>
      <c r="I32" s="216">
        <v>0</v>
      </c>
      <c r="J32" s="238">
        <f t="shared" si="1"/>
        <v>0</v>
      </c>
      <c r="K32" s="216">
        <v>30</v>
      </c>
      <c r="L32" s="238">
        <f t="shared" si="2"/>
        <v>46650</v>
      </c>
      <c r="M32" s="216">
        <v>30</v>
      </c>
      <c r="N32" s="238">
        <f t="shared" si="3"/>
        <v>46650</v>
      </c>
      <c r="O32" s="217">
        <v>0</v>
      </c>
      <c r="P32" s="210">
        <f t="shared" si="4"/>
        <v>0</v>
      </c>
      <c r="Q32" s="216">
        <v>50</v>
      </c>
      <c r="R32" s="238">
        <f t="shared" si="5"/>
        <v>77750</v>
      </c>
      <c r="S32" s="216">
        <v>100</v>
      </c>
      <c r="T32" s="238">
        <f t="shared" si="6"/>
        <v>155500</v>
      </c>
      <c r="U32" s="216">
        <v>20</v>
      </c>
      <c r="V32" s="238">
        <f t="shared" si="7"/>
        <v>31100</v>
      </c>
      <c r="W32" s="216">
        <v>400</v>
      </c>
      <c r="X32" s="238">
        <f t="shared" si="8"/>
        <v>622000</v>
      </c>
      <c r="Y32" s="216">
        <v>0</v>
      </c>
      <c r="Z32" s="238">
        <f t="shared" si="9"/>
        <v>0</v>
      </c>
      <c r="AA32" s="153">
        <v>0</v>
      </c>
      <c r="AB32" s="156">
        <f t="shared" si="10"/>
        <v>0</v>
      </c>
      <c r="AC32" s="153">
        <v>0</v>
      </c>
      <c r="AD32" s="156">
        <f t="shared" si="11"/>
        <v>0</v>
      </c>
      <c r="AE32" s="152" t="s">
        <v>1162</v>
      </c>
      <c r="AF32" s="153">
        <v>710</v>
      </c>
      <c r="AG32" s="155">
        <v>1555</v>
      </c>
      <c r="AH32" s="156">
        <v>1104050</v>
      </c>
      <c r="AI32" s="156">
        <v>110405</v>
      </c>
      <c r="AJ32" s="157">
        <v>1214455</v>
      </c>
    </row>
    <row r="33" spans="1:36" ht="84" x14ac:dyDescent="0.2">
      <c r="A33" s="151">
        <v>340</v>
      </c>
      <c r="B33" s="152" t="s">
        <v>1110</v>
      </c>
      <c r="C33" s="153" t="s">
        <v>1194</v>
      </c>
      <c r="D33" s="154" t="s">
        <v>1195</v>
      </c>
      <c r="E33" s="154" t="s">
        <v>1196</v>
      </c>
      <c r="F33" s="208" t="s">
        <v>1197</v>
      </c>
      <c r="G33" s="212">
        <v>20</v>
      </c>
      <c r="H33" s="238">
        <f t="shared" si="0"/>
        <v>65380</v>
      </c>
      <c r="I33" s="216">
        <v>0</v>
      </c>
      <c r="J33" s="238">
        <f t="shared" si="1"/>
        <v>0</v>
      </c>
      <c r="K33" s="216">
        <v>30</v>
      </c>
      <c r="L33" s="238">
        <f t="shared" si="2"/>
        <v>98070</v>
      </c>
      <c r="M33" s="216">
        <v>30</v>
      </c>
      <c r="N33" s="238">
        <f t="shared" si="3"/>
        <v>98070</v>
      </c>
      <c r="O33" s="217">
        <v>80</v>
      </c>
      <c r="P33" s="210">
        <f t="shared" si="4"/>
        <v>261520</v>
      </c>
      <c r="Q33" s="216">
        <v>10</v>
      </c>
      <c r="R33" s="238">
        <f t="shared" si="5"/>
        <v>32690</v>
      </c>
      <c r="S33" s="216">
        <v>100</v>
      </c>
      <c r="T33" s="238">
        <f t="shared" si="6"/>
        <v>326900</v>
      </c>
      <c r="U33" s="216">
        <v>4</v>
      </c>
      <c r="V33" s="238">
        <f t="shared" si="7"/>
        <v>13076</v>
      </c>
      <c r="W33" s="216">
        <v>60</v>
      </c>
      <c r="X33" s="238">
        <f t="shared" si="8"/>
        <v>196140</v>
      </c>
      <c r="Y33" s="216">
        <v>0</v>
      </c>
      <c r="Z33" s="238">
        <f t="shared" si="9"/>
        <v>0</v>
      </c>
      <c r="AA33" s="153">
        <v>0</v>
      </c>
      <c r="AB33" s="156">
        <f t="shared" si="10"/>
        <v>0</v>
      </c>
      <c r="AC33" s="153">
        <v>0</v>
      </c>
      <c r="AD33" s="156">
        <f t="shared" si="11"/>
        <v>0</v>
      </c>
      <c r="AE33" s="152" t="s">
        <v>1115</v>
      </c>
      <c r="AF33" s="153">
        <v>334</v>
      </c>
      <c r="AG33" s="155">
        <v>3269</v>
      </c>
      <c r="AH33" s="156">
        <v>1091846</v>
      </c>
      <c r="AI33" s="156">
        <v>109184.6</v>
      </c>
      <c r="AJ33" s="157">
        <v>1201030.6000000001</v>
      </c>
    </row>
    <row r="34" spans="1:36" ht="84" x14ac:dyDescent="0.2">
      <c r="A34" s="151">
        <v>341</v>
      </c>
      <c r="B34" s="152" t="s">
        <v>1110</v>
      </c>
      <c r="C34" s="189" t="s">
        <v>1198</v>
      </c>
      <c r="D34" s="218" t="s">
        <v>1199</v>
      </c>
      <c r="E34" s="218" t="s">
        <v>1200</v>
      </c>
      <c r="F34" s="218" t="s">
        <v>1201</v>
      </c>
      <c r="G34" s="219">
        <v>10</v>
      </c>
      <c r="H34" s="238">
        <f t="shared" si="0"/>
        <v>50000</v>
      </c>
      <c r="I34" s="189">
        <v>0</v>
      </c>
      <c r="J34" s="238">
        <f t="shared" si="1"/>
        <v>0</v>
      </c>
      <c r="K34" s="219">
        <v>300</v>
      </c>
      <c r="L34" s="238">
        <f t="shared" si="2"/>
        <v>1500000</v>
      </c>
      <c r="M34" s="219">
        <v>20</v>
      </c>
      <c r="N34" s="238">
        <f t="shared" si="3"/>
        <v>100000</v>
      </c>
      <c r="O34" s="220">
        <v>40</v>
      </c>
      <c r="P34" s="210">
        <f t="shared" si="4"/>
        <v>200000</v>
      </c>
      <c r="Q34" s="219">
        <v>60</v>
      </c>
      <c r="R34" s="238">
        <f t="shared" si="5"/>
        <v>300000</v>
      </c>
      <c r="S34" s="219">
        <v>5</v>
      </c>
      <c r="T34" s="238">
        <f t="shared" si="6"/>
        <v>25000</v>
      </c>
      <c r="U34" s="219">
        <v>10</v>
      </c>
      <c r="V34" s="238">
        <f t="shared" si="7"/>
        <v>50000</v>
      </c>
      <c r="W34" s="189">
        <v>60</v>
      </c>
      <c r="X34" s="238">
        <f t="shared" si="8"/>
        <v>300000</v>
      </c>
      <c r="Y34" s="216">
        <v>0</v>
      </c>
      <c r="Z34" s="238">
        <f t="shared" si="9"/>
        <v>0</v>
      </c>
      <c r="AA34" s="153">
        <v>0</v>
      </c>
      <c r="AB34" s="156">
        <f t="shared" si="10"/>
        <v>0</v>
      </c>
      <c r="AC34" s="153">
        <v>0</v>
      </c>
      <c r="AD34" s="156">
        <f t="shared" si="11"/>
        <v>0</v>
      </c>
      <c r="AE34" s="189" t="s">
        <v>30</v>
      </c>
      <c r="AF34" s="153">
        <v>505</v>
      </c>
      <c r="AG34" s="155">
        <v>5000</v>
      </c>
      <c r="AH34" s="156">
        <v>2525000</v>
      </c>
      <c r="AI34" s="156">
        <v>252500</v>
      </c>
      <c r="AJ34" s="157">
        <v>2777500</v>
      </c>
    </row>
    <row r="35" spans="1:36" ht="72" x14ac:dyDescent="0.2">
      <c r="A35" s="151">
        <v>342</v>
      </c>
      <c r="B35" s="152" t="s">
        <v>1110</v>
      </c>
      <c r="C35" s="189" t="s">
        <v>1202</v>
      </c>
      <c r="D35" s="218" t="s">
        <v>1203</v>
      </c>
      <c r="E35" s="218" t="s">
        <v>1204</v>
      </c>
      <c r="F35" s="218" t="s">
        <v>1205</v>
      </c>
      <c r="G35" s="219">
        <v>50</v>
      </c>
      <c r="H35" s="238">
        <f t="shared" si="0"/>
        <v>250000</v>
      </c>
      <c r="I35" s="189">
        <v>0</v>
      </c>
      <c r="J35" s="238">
        <f t="shared" si="1"/>
        <v>0</v>
      </c>
      <c r="K35" s="219">
        <v>100</v>
      </c>
      <c r="L35" s="238">
        <f t="shared" si="2"/>
        <v>500000</v>
      </c>
      <c r="M35" s="219">
        <v>20</v>
      </c>
      <c r="N35" s="238">
        <f t="shared" si="3"/>
        <v>100000</v>
      </c>
      <c r="O35" s="220">
        <v>40</v>
      </c>
      <c r="P35" s="210">
        <f t="shared" si="4"/>
        <v>200000</v>
      </c>
      <c r="Q35" s="219">
        <v>50</v>
      </c>
      <c r="R35" s="238">
        <f t="shared" si="5"/>
        <v>250000</v>
      </c>
      <c r="S35" s="219">
        <v>5</v>
      </c>
      <c r="T35" s="238">
        <f t="shared" si="6"/>
        <v>25000</v>
      </c>
      <c r="U35" s="219">
        <v>15</v>
      </c>
      <c r="V35" s="238">
        <f t="shared" si="7"/>
        <v>75000</v>
      </c>
      <c r="W35" s="189">
        <v>60</v>
      </c>
      <c r="X35" s="238">
        <f t="shared" si="8"/>
        <v>300000</v>
      </c>
      <c r="Y35" s="216">
        <v>0</v>
      </c>
      <c r="Z35" s="238">
        <f t="shared" si="9"/>
        <v>0</v>
      </c>
      <c r="AA35" s="153">
        <v>0</v>
      </c>
      <c r="AB35" s="156">
        <f t="shared" si="10"/>
        <v>0</v>
      </c>
      <c r="AC35" s="153">
        <v>0</v>
      </c>
      <c r="AD35" s="156">
        <f t="shared" si="11"/>
        <v>0</v>
      </c>
      <c r="AE35" s="189" t="s">
        <v>30</v>
      </c>
      <c r="AF35" s="153">
        <v>340</v>
      </c>
      <c r="AG35" s="155">
        <v>5000</v>
      </c>
      <c r="AH35" s="156">
        <v>1700000</v>
      </c>
      <c r="AI35" s="156">
        <v>170000</v>
      </c>
      <c r="AJ35" s="157">
        <v>1870000</v>
      </c>
    </row>
    <row r="36" spans="1:36" ht="108.75" thickBot="1" x14ac:dyDescent="0.25">
      <c r="A36" s="160">
        <v>343</v>
      </c>
      <c r="B36" s="161" t="s">
        <v>1110</v>
      </c>
      <c r="C36" s="221" t="s">
        <v>1206</v>
      </c>
      <c r="D36" s="222" t="s">
        <v>1207</v>
      </c>
      <c r="E36" s="222" t="s">
        <v>1208</v>
      </c>
      <c r="F36" s="222" t="s">
        <v>1209</v>
      </c>
      <c r="G36" s="223">
        <v>200</v>
      </c>
      <c r="H36" s="238">
        <f t="shared" si="0"/>
        <v>1400000</v>
      </c>
      <c r="I36" s="191">
        <v>0</v>
      </c>
      <c r="J36" s="238">
        <f t="shared" si="1"/>
        <v>0</v>
      </c>
      <c r="K36" s="223">
        <v>400</v>
      </c>
      <c r="L36" s="238">
        <f t="shared" si="2"/>
        <v>2800000</v>
      </c>
      <c r="M36" s="223">
        <v>20</v>
      </c>
      <c r="N36" s="238">
        <f t="shared" si="3"/>
        <v>140000</v>
      </c>
      <c r="O36" s="224">
        <v>40</v>
      </c>
      <c r="P36" s="210">
        <f t="shared" si="4"/>
        <v>280000</v>
      </c>
      <c r="Q36" s="223">
        <v>120</v>
      </c>
      <c r="R36" s="238">
        <f t="shared" si="5"/>
        <v>840000</v>
      </c>
      <c r="S36" s="223">
        <v>20</v>
      </c>
      <c r="T36" s="238">
        <f t="shared" si="6"/>
        <v>140000</v>
      </c>
      <c r="U36" s="223">
        <v>80</v>
      </c>
      <c r="V36" s="238">
        <f t="shared" si="7"/>
        <v>560000</v>
      </c>
      <c r="W36" s="191">
        <v>60</v>
      </c>
      <c r="X36" s="238">
        <f t="shared" si="8"/>
        <v>420000</v>
      </c>
      <c r="Y36" s="191">
        <v>0</v>
      </c>
      <c r="Z36" s="238">
        <f t="shared" si="9"/>
        <v>0</v>
      </c>
      <c r="AA36" s="191">
        <v>0</v>
      </c>
      <c r="AB36" s="156">
        <f t="shared" si="10"/>
        <v>0</v>
      </c>
      <c r="AC36" s="191">
        <v>0</v>
      </c>
      <c r="AD36" s="156">
        <f t="shared" si="11"/>
        <v>0</v>
      </c>
      <c r="AE36" s="191" t="s">
        <v>1210</v>
      </c>
      <c r="AF36" s="162">
        <v>940</v>
      </c>
      <c r="AG36" s="201">
        <v>7000</v>
      </c>
      <c r="AH36" s="164">
        <v>6580000</v>
      </c>
      <c r="AI36" s="164">
        <v>658000</v>
      </c>
      <c r="AJ36" s="165">
        <v>7238000</v>
      </c>
    </row>
    <row r="37" spans="1:36" ht="36.75" thickBot="1" x14ac:dyDescent="0.25">
      <c r="B37" s="225"/>
      <c r="G37" s="150">
        <f>SUM(G12:G36)</f>
        <v>1680</v>
      </c>
      <c r="H37" s="150">
        <f t="shared" ref="H37:AD37" si="12">SUM(H12:H36)</f>
        <v>7188480</v>
      </c>
      <c r="I37" s="150">
        <f t="shared" si="12"/>
        <v>870</v>
      </c>
      <c r="J37" s="150">
        <f t="shared" si="12"/>
        <v>2550000</v>
      </c>
      <c r="K37" s="150">
        <f t="shared" si="12"/>
        <v>2280</v>
      </c>
      <c r="L37" s="150">
        <f t="shared" si="12"/>
        <v>11618370</v>
      </c>
      <c r="M37" s="150">
        <f t="shared" si="12"/>
        <v>720</v>
      </c>
      <c r="N37" s="150">
        <f t="shared" si="12"/>
        <v>4381285</v>
      </c>
      <c r="O37" s="150">
        <f t="shared" si="12"/>
        <v>1936</v>
      </c>
      <c r="P37" s="150">
        <f t="shared" si="12"/>
        <v>8183230</v>
      </c>
      <c r="Q37" s="150">
        <f t="shared" si="12"/>
        <v>2220</v>
      </c>
      <c r="R37" s="150">
        <f t="shared" si="12"/>
        <v>9662483</v>
      </c>
      <c r="S37" s="150">
        <f t="shared" si="12"/>
        <v>2230</v>
      </c>
      <c r="T37" s="150">
        <f t="shared" si="12"/>
        <v>13660950</v>
      </c>
      <c r="U37" s="150">
        <f t="shared" si="12"/>
        <v>760</v>
      </c>
      <c r="V37" s="150">
        <f t="shared" si="12"/>
        <v>3123677</v>
      </c>
      <c r="W37" s="150">
        <f t="shared" si="12"/>
        <v>6400</v>
      </c>
      <c r="X37" s="150">
        <f t="shared" si="12"/>
        <v>23686900</v>
      </c>
      <c r="Y37" s="150">
        <f t="shared" si="12"/>
        <v>0</v>
      </c>
      <c r="Z37" s="150">
        <f t="shared" si="12"/>
        <v>0</v>
      </c>
      <c r="AA37" s="150">
        <f t="shared" si="12"/>
        <v>0</v>
      </c>
      <c r="AB37" s="150">
        <f t="shared" si="12"/>
        <v>0</v>
      </c>
      <c r="AC37" s="150">
        <f t="shared" si="12"/>
        <v>0</v>
      </c>
      <c r="AD37" s="150">
        <f t="shared" si="12"/>
        <v>0</v>
      </c>
      <c r="AE37" s="192" t="s">
        <v>89</v>
      </c>
      <c r="AF37" s="193">
        <v>19096</v>
      </c>
      <c r="AG37" s="226" t="s">
        <v>1211</v>
      </c>
      <c r="AH37" s="227">
        <v>84055375</v>
      </c>
      <c r="AI37" s="192"/>
      <c r="AJ37" s="205">
        <v>92460912.5</v>
      </c>
    </row>
    <row r="38" spans="1:36" x14ac:dyDescent="0.2">
      <c r="AF38" s="150">
        <f>SUM(AF12:AF36)</f>
        <v>19096</v>
      </c>
      <c r="AH38" s="150">
        <f>SUM(AH12:AH36)</f>
        <v>84055375</v>
      </c>
      <c r="AJ38" s="150">
        <f>SUM(AJ12:AJ36)</f>
        <v>92460912.5</v>
      </c>
    </row>
  </sheetData>
  <mergeCells count="2">
    <mergeCell ref="A9:AJ9"/>
    <mergeCell ref="A10:AJ10"/>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1D320-1CDD-4490-8B98-9B651D3CF845}">
  <dimension ref="A1:AJ107"/>
  <sheetViews>
    <sheetView zoomScale="80" zoomScaleNormal="80" workbookViewId="0">
      <selection activeCell="G109" sqref="G109:H109"/>
    </sheetView>
  </sheetViews>
  <sheetFormatPr defaultRowHeight="15" x14ac:dyDescent="0.25"/>
  <cols>
    <col min="4" max="4" width="32.7109375" customWidth="1"/>
    <col min="5" max="5" width="58.28515625" customWidth="1"/>
    <col min="6" max="6" width="33.85546875" customWidth="1"/>
    <col min="8" max="8" width="13.85546875" style="97" bestFit="1" customWidth="1"/>
    <col min="10" max="10" width="13.85546875" style="97" bestFit="1" customWidth="1"/>
    <col min="12" max="12" width="12.28515625" style="97" bestFit="1" customWidth="1"/>
    <col min="14" max="14" width="13.85546875" style="97" bestFit="1" customWidth="1"/>
    <col min="16" max="16" width="9.85546875" style="97" bestFit="1" customWidth="1"/>
    <col min="18" max="18" width="12.28515625" style="97" bestFit="1" customWidth="1"/>
    <col min="20" max="20" width="12.28515625" style="97" bestFit="1" customWidth="1"/>
    <col min="22" max="22" width="12.28515625" style="97" bestFit="1" customWidth="1"/>
    <col min="24" max="24" width="12.28515625" style="97" bestFit="1" customWidth="1"/>
    <col min="26" max="26" width="6.42578125" style="97" bestFit="1" customWidth="1"/>
    <col min="27" max="27" width="10.28515625" bestFit="1" customWidth="1"/>
    <col min="28" max="28" width="6.42578125" style="97" bestFit="1" customWidth="1"/>
    <col min="29" max="29" width="9.85546875" bestFit="1" customWidth="1"/>
    <col min="30" max="30" width="6.42578125" style="97" bestFit="1" customWidth="1"/>
    <col min="34" max="34" width="14.85546875" bestFit="1" customWidth="1"/>
    <col min="35" max="35" width="12.7109375" bestFit="1" customWidth="1"/>
    <col min="36" max="36" width="14.85546875" bestFit="1" customWidth="1"/>
  </cols>
  <sheetData>
    <row r="1" spans="1:36" s="274" customFormat="1" x14ac:dyDescent="0.25"/>
    <row r="2" spans="1:36" s="274" customFormat="1" x14ac:dyDescent="0.25"/>
    <row r="3" spans="1:36" s="274" customFormat="1" x14ac:dyDescent="0.25"/>
    <row r="4" spans="1:36" s="274" customFormat="1" ht="31.5" x14ac:dyDescent="0.5">
      <c r="D4" s="343" t="s">
        <v>1713</v>
      </c>
    </row>
    <row r="5" spans="1:36" s="274" customFormat="1" x14ac:dyDescent="0.25">
      <c r="D5" s="274" t="s">
        <v>1714</v>
      </c>
    </row>
    <row r="6" spans="1:36" s="274" customFormat="1" x14ac:dyDescent="0.25"/>
    <row r="7" spans="1:36" s="274" customFormat="1" x14ac:dyDescent="0.25"/>
    <row r="8" spans="1:36" s="274" customFormat="1" x14ac:dyDescent="0.25"/>
    <row r="9" spans="1:36" ht="15.75" x14ac:dyDescent="0.25">
      <c r="A9" s="344" t="s">
        <v>1212</v>
      </c>
      <c r="B9" s="345"/>
      <c r="C9" s="345"/>
      <c r="D9" s="345"/>
      <c r="E9" s="345"/>
      <c r="F9" s="345"/>
      <c r="G9" s="345"/>
      <c r="H9" s="345"/>
      <c r="I9" s="345"/>
      <c r="J9" s="345"/>
      <c r="K9" s="345"/>
      <c r="L9" s="345"/>
      <c r="M9" s="345"/>
      <c r="N9" s="345"/>
      <c r="O9" s="345"/>
      <c r="P9" s="345"/>
      <c r="Q9" s="345"/>
      <c r="R9" s="345"/>
      <c r="S9" s="345"/>
      <c r="T9" s="345"/>
      <c r="U9" s="345"/>
      <c r="V9" s="345"/>
      <c r="W9" s="345"/>
      <c r="X9" s="345"/>
      <c r="Y9" s="345"/>
      <c r="Z9" s="345"/>
      <c r="AA9" s="345"/>
      <c r="AB9" s="345"/>
      <c r="AC9" s="345"/>
      <c r="AD9" s="345"/>
      <c r="AE9" s="345"/>
      <c r="AF9" s="345"/>
      <c r="AG9" s="345"/>
      <c r="AH9" s="345"/>
      <c r="AI9" s="345"/>
      <c r="AJ9" s="346"/>
    </row>
    <row r="10" spans="1:36" x14ac:dyDescent="0.25">
      <c r="A10" s="347"/>
      <c r="B10" s="348"/>
      <c r="C10" s="348"/>
      <c r="D10" s="348"/>
      <c r="E10" s="348"/>
      <c r="F10" s="348"/>
      <c r="G10" s="348"/>
      <c r="H10" s="348"/>
      <c r="I10" s="348"/>
      <c r="J10" s="348"/>
      <c r="K10" s="348"/>
      <c r="L10" s="348"/>
      <c r="M10" s="348"/>
      <c r="N10" s="348"/>
      <c r="O10" s="348"/>
      <c r="P10" s="348"/>
      <c r="Q10" s="348"/>
      <c r="R10" s="348"/>
      <c r="S10" s="348"/>
      <c r="T10" s="348"/>
      <c r="U10" s="348"/>
      <c r="V10" s="348"/>
      <c r="W10" s="348"/>
      <c r="X10" s="348"/>
      <c r="Y10" s="348"/>
      <c r="Z10" s="348"/>
      <c r="AA10" s="348"/>
      <c r="AB10" s="348"/>
      <c r="AC10" s="348"/>
      <c r="AD10" s="348"/>
      <c r="AE10" s="348"/>
      <c r="AF10" s="348"/>
      <c r="AG10" s="348"/>
      <c r="AH10" s="348"/>
      <c r="AI10" s="348"/>
      <c r="AJ10" s="349"/>
    </row>
    <row r="11" spans="1:36" ht="89.25" x14ac:dyDescent="0.25">
      <c r="A11" s="132" t="s">
        <v>1</v>
      </c>
      <c r="B11" s="133" t="s">
        <v>2</v>
      </c>
      <c r="C11" s="133" t="s">
        <v>3</v>
      </c>
      <c r="D11" s="133" t="s">
        <v>5</v>
      </c>
      <c r="E11" s="133" t="s">
        <v>1108</v>
      </c>
      <c r="F11" s="133" t="s">
        <v>1213</v>
      </c>
      <c r="G11" s="133" t="s">
        <v>8</v>
      </c>
      <c r="H11" s="133"/>
      <c r="I11" s="133" t="s">
        <v>9</v>
      </c>
      <c r="J11" s="133"/>
      <c r="K11" s="133" t="s">
        <v>10</v>
      </c>
      <c r="L11" s="133"/>
      <c r="M11" s="133" t="s">
        <v>11</v>
      </c>
      <c r="N11" s="133"/>
      <c r="O11" s="133" t="s">
        <v>12</v>
      </c>
      <c r="P11" s="133"/>
      <c r="Q11" s="133" t="s">
        <v>13</v>
      </c>
      <c r="R11" s="133"/>
      <c r="S11" s="133" t="s">
        <v>14</v>
      </c>
      <c r="T11" s="133"/>
      <c r="U11" s="133" t="s">
        <v>15</v>
      </c>
      <c r="V11" s="133"/>
      <c r="W11" s="133" t="s">
        <v>16</v>
      </c>
      <c r="X11" s="133"/>
      <c r="Y11" s="93" t="s">
        <v>935</v>
      </c>
      <c r="Z11" s="133"/>
      <c r="AA11" s="133" t="s">
        <v>17</v>
      </c>
      <c r="AB11" s="133"/>
      <c r="AC11" s="133" t="s">
        <v>18</v>
      </c>
      <c r="AD11" s="133"/>
      <c r="AE11" s="133" t="s">
        <v>19</v>
      </c>
      <c r="AF11" s="133" t="s">
        <v>20</v>
      </c>
      <c r="AG11" s="133" t="s">
        <v>21</v>
      </c>
      <c r="AH11" s="133" t="s">
        <v>22</v>
      </c>
      <c r="AI11" s="133" t="s">
        <v>23</v>
      </c>
      <c r="AJ11" s="134" t="s">
        <v>24</v>
      </c>
    </row>
    <row r="12" spans="1:36" ht="140.25" x14ac:dyDescent="0.25">
      <c r="A12" s="102">
        <v>344</v>
      </c>
      <c r="B12" s="101" t="s">
        <v>1214</v>
      </c>
      <c r="C12" s="100" t="s">
        <v>1215</v>
      </c>
      <c r="D12" s="104" t="s">
        <v>1216</v>
      </c>
      <c r="E12" s="104" t="s">
        <v>1217</v>
      </c>
      <c r="F12" s="105" t="s">
        <v>1218</v>
      </c>
      <c r="G12" s="135">
        <v>200</v>
      </c>
      <c r="H12" s="239">
        <f>G12*$AG12</f>
        <v>97000</v>
      </c>
      <c r="I12" s="135">
        <v>150</v>
      </c>
      <c r="J12" s="239">
        <f>I12*$AG12</f>
        <v>72750</v>
      </c>
      <c r="K12" s="135">
        <v>150</v>
      </c>
      <c r="L12" s="239">
        <f>K12*$AG12</f>
        <v>72750</v>
      </c>
      <c r="M12" s="135">
        <v>300</v>
      </c>
      <c r="N12" s="239">
        <f>M12*$AG12</f>
        <v>145500</v>
      </c>
      <c r="O12" s="112">
        <v>50</v>
      </c>
      <c r="P12" s="112">
        <f>O12*$AG12</f>
        <v>24250</v>
      </c>
      <c r="Q12" s="135">
        <v>220</v>
      </c>
      <c r="R12" s="239">
        <f>Q12*$AG12</f>
        <v>106700</v>
      </c>
      <c r="S12" s="135">
        <v>100</v>
      </c>
      <c r="T12" s="239">
        <f>S12*$AG12</f>
        <v>48500</v>
      </c>
      <c r="U12" s="135">
        <v>50</v>
      </c>
      <c r="V12" s="239">
        <f>U12*$AG12</f>
        <v>24250</v>
      </c>
      <c r="W12" s="135">
        <v>100</v>
      </c>
      <c r="X12" s="239">
        <f>W12*$AG12</f>
        <v>48500</v>
      </c>
      <c r="Y12" s="135">
        <v>0</v>
      </c>
      <c r="Z12" s="239">
        <f>Y12*$AG12</f>
        <v>0</v>
      </c>
      <c r="AA12" s="135">
        <v>0</v>
      </c>
      <c r="AB12" s="239">
        <f>AA12*$AG12</f>
        <v>0</v>
      </c>
      <c r="AC12" s="135">
        <v>0</v>
      </c>
      <c r="AD12" s="239">
        <f>AC12*$AG$12</f>
        <v>0</v>
      </c>
      <c r="AE12" s="101" t="s">
        <v>914</v>
      </c>
      <c r="AF12" s="111">
        <f>SUM(G12,I12,K12,M12,O12,Q12,S12,U12,W12,Y12,AA12,AC12)</f>
        <v>1320</v>
      </c>
      <c r="AG12" s="113">
        <v>485</v>
      </c>
      <c r="AH12" s="122">
        <f>AF12*AG12</f>
        <v>640200</v>
      </c>
      <c r="AI12" s="122">
        <f>AH12*10%</f>
        <v>64020</v>
      </c>
      <c r="AJ12" s="115">
        <f>AH12+AI12</f>
        <v>704220</v>
      </c>
    </row>
    <row r="13" spans="1:36" ht="165.75" x14ac:dyDescent="0.25">
      <c r="A13" s="102">
        <v>345</v>
      </c>
      <c r="B13" s="101" t="s">
        <v>1214</v>
      </c>
      <c r="C13" s="100" t="s">
        <v>1219</v>
      </c>
      <c r="D13" s="104" t="s">
        <v>1220</v>
      </c>
      <c r="E13" s="104" t="s">
        <v>1221</v>
      </c>
      <c r="F13" s="105" t="s">
        <v>1222</v>
      </c>
      <c r="G13" s="101">
        <v>200</v>
      </c>
      <c r="H13" s="239">
        <f t="shared" ref="H13:H76" si="0">G13*$AG13</f>
        <v>44000</v>
      </c>
      <c r="I13" s="101">
        <v>100</v>
      </c>
      <c r="J13" s="239">
        <f t="shared" ref="J13:J76" si="1">I13*$AG13</f>
        <v>22000</v>
      </c>
      <c r="K13" s="101">
        <v>120</v>
      </c>
      <c r="L13" s="239">
        <f t="shared" ref="L13:L76" si="2">K13*$AG13</f>
        <v>26400</v>
      </c>
      <c r="M13" s="101">
        <v>300</v>
      </c>
      <c r="N13" s="239">
        <f t="shared" ref="N13:N76" si="3">M13*$AG13</f>
        <v>66000</v>
      </c>
      <c r="O13" s="110">
        <v>200</v>
      </c>
      <c r="P13" s="112">
        <f t="shared" ref="P13:P76" si="4">O13*$AG13</f>
        <v>44000</v>
      </c>
      <c r="Q13" s="101">
        <v>160</v>
      </c>
      <c r="R13" s="239">
        <f t="shared" ref="R13:R76" si="5">Q13*$AG13</f>
        <v>35200</v>
      </c>
      <c r="S13" s="101">
        <v>100</v>
      </c>
      <c r="T13" s="239">
        <f t="shared" ref="T13:T76" si="6">S13*$AG13</f>
        <v>22000</v>
      </c>
      <c r="U13" s="101">
        <v>50</v>
      </c>
      <c r="V13" s="239">
        <f t="shared" ref="V13:V76" si="7">U13*$AG13</f>
        <v>11000</v>
      </c>
      <c r="W13" s="101">
        <v>100</v>
      </c>
      <c r="X13" s="239">
        <f t="shared" ref="X13:X76" si="8">W13*$AG13</f>
        <v>22000</v>
      </c>
      <c r="Y13" s="135">
        <v>0</v>
      </c>
      <c r="Z13" s="239">
        <f t="shared" ref="Z13:Z76" si="9">Y13*$AG13</f>
        <v>0</v>
      </c>
      <c r="AA13" s="135">
        <v>0</v>
      </c>
      <c r="AB13" s="239">
        <f t="shared" ref="AB13:AB76" si="10">AA13*$AG13</f>
        <v>0</v>
      </c>
      <c r="AC13" s="135">
        <v>0</v>
      </c>
      <c r="AD13" s="239">
        <f t="shared" ref="AD13:AD76" si="11">AC13*$AG$12</f>
        <v>0</v>
      </c>
      <c r="AE13" s="101" t="s">
        <v>914</v>
      </c>
      <c r="AF13" s="111">
        <f t="shared" ref="AF13:AF76" si="12">SUM(G13,I13,K13,M13,O13,Q13,S13,U13,W13,Y13,AA13,AC13)</f>
        <v>1330</v>
      </c>
      <c r="AG13" s="114">
        <v>220</v>
      </c>
      <c r="AH13" s="122">
        <f t="shared" ref="AH13:AH76" si="13">AF13*AG13</f>
        <v>292600</v>
      </c>
      <c r="AI13" s="122">
        <f t="shared" ref="AI13:AI76" si="14">AH13*10%</f>
        <v>29260</v>
      </c>
      <c r="AJ13" s="115">
        <f t="shared" ref="AJ13:AJ76" si="15">AH13+AI13</f>
        <v>321860</v>
      </c>
    </row>
    <row r="14" spans="1:36" ht="89.25" x14ac:dyDescent="0.25">
      <c r="A14" s="102">
        <v>346</v>
      </c>
      <c r="B14" s="101" t="s">
        <v>1214</v>
      </c>
      <c r="C14" s="100" t="s">
        <v>1223</v>
      </c>
      <c r="D14" s="104" t="s">
        <v>1224</v>
      </c>
      <c r="E14" s="104" t="s">
        <v>1225</v>
      </c>
      <c r="F14" s="105" t="s">
        <v>1226</v>
      </c>
      <c r="G14" s="101">
        <v>800</v>
      </c>
      <c r="H14" s="239">
        <f t="shared" si="0"/>
        <v>1040000</v>
      </c>
      <c r="I14" s="101">
        <v>250</v>
      </c>
      <c r="J14" s="239">
        <f t="shared" si="1"/>
        <v>325000</v>
      </c>
      <c r="K14" s="101">
        <v>130</v>
      </c>
      <c r="L14" s="239">
        <f t="shared" si="2"/>
        <v>169000</v>
      </c>
      <c r="M14" s="101">
        <v>300</v>
      </c>
      <c r="N14" s="239">
        <f t="shared" si="3"/>
        <v>390000</v>
      </c>
      <c r="O14" s="110">
        <v>1000</v>
      </c>
      <c r="P14" s="112">
        <f t="shared" si="4"/>
        <v>1300000</v>
      </c>
      <c r="Q14" s="101">
        <v>150</v>
      </c>
      <c r="R14" s="239">
        <f t="shared" si="5"/>
        <v>195000</v>
      </c>
      <c r="S14" s="101">
        <v>100</v>
      </c>
      <c r="T14" s="239">
        <f t="shared" si="6"/>
        <v>130000</v>
      </c>
      <c r="U14" s="101">
        <v>200</v>
      </c>
      <c r="V14" s="239">
        <f t="shared" si="7"/>
        <v>260000</v>
      </c>
      <c r="W14" s="101">
        <v>350</v>
      </c>
      <c r="X14" s="239">
        <f t="shared" si="8"/>
        <v>455000</v>
      </c>
      <c r="Y14" s="135">
        <v>0</v>
      </c>
      <c r="Z14" s="239">
        <f t="shared" si="9"/>
        <v>0</v>
      </c>
      <c r="AA14" s="135">
        <v>0</v>
      </c>
      <c r="AB14" s="239">
        <f t="shared" si="10"/>
        <v>0</v>
      </c>
      <c r="AC14" s="135">
        <v>0</v>
      </c>
      <c r="AD14" s="239">
        <f t="shared" si="11"/>
        <v>0</v>
      </c>
      <c r="AE14" s="101" t="s">
        <v>914</v>
      </c>
      <c r="AF14" s="111">
        <f t="shared" si="12"/>
        <v>3280</v>
      </c>
      <c r="AG14" s="114">
        <v>1300</v>
      </c>
      <c r="AH14" s="122">
        <f t="shared" si="13"/>
        <v>4264000</v>
      </c>
      <c r="AI14" s="122">
        <f t="shared" si="14"/>
        <v>426400</v>
      </c>
      <c r="AJ14" s="115">
        <f t="shared" si="15"/>
        <v>4690400</v>
      </c>
    </row>
    <row r="15" spans="1:36" ht="178.5" x14ac:dyDescent="0.25">
      <c r="A15" s="102">
        <v>347</v>
      </c>
      <c r="B15" s="101" t="s">
        <v>1214</v>
      </c>
      <c r="C15" s="100" t="s">
        <v>1227</v>
      </c>
      <c r="D15" s="104" t="s">
        <v>1228</v>
      </c>
      <c r="E15" s="104" t="s">
        <v>1229</v>
      </c>
      <c r="F15" s="105" t="s">
        <v>1230</v>
      </c>
      <c r="G15" s="101">
        <v>200</v>
      </c>
      <c r="H15" s="239">
        <f t="shared" si="0"/>
        <v>110000</v>
      </c>
      <c r="I15" s="101">
        <v>150</v>
      </c>
      <c r="J15" s="239">
        <f t="shared" si="1"/>
        <v>82500</v>
      </c>
      <c r="K15" s="101">
        <v>200</v>
      </c>
      <c r="L15" s="239">
        <f t="shared" si="2"/>
        <v>110000</v>
      </c>
      <c r="M15" s="101">
        <v>300</v>
      </c>
      <c r="N15" s="239">
        <f t="shared" si="3"/>
        <v>165000</v>
      </c>
      <c r="O15" s="110">
        <v>1000</v>
      </c>
      <c r="P15" s="112">
        <f t="shared" si="4"/>
        <v>550000</v>
      </c>
      <c r="Q15" s="101">
        <v>170</v>
      </c>
      <c r="R15" s="239">
        <f t="shared" si="5"/>
        <v>93500</v>
      </c>
      <c r="S15" s="101">
        <v>50</v>
      </c>
      <c r="T15" s="239">
        <f t="shared" si="6"/>
        <v>27500</v>
      </c>
      <c r="U15" s="101">
        <v>50</v>
      </c>
      <c r="V15" s="239">
        <f t="shared" si="7"/>
        <v>27500</v>
      </c>
      <c r="W15" s="101">
        <v>200</v>
      </c>
      <c r="X15" s="239">
        <f t="shared" si="8"/>
        <v>110000</v>
      </c>
      <c r="Y15" s="135">
        <v>0</v>
      </c>
      <c r="Z15" s="239">
        <f t="shared" si="9"/>
        <v>0</v>
      </c>
      <c r="AA15" s="135">
        <v>0</v>
      </c>
      <c r="AB15" s="239">
        <f t="shared" si="10"/>
        <v>0</v>
      </c>
      <c r="AC15" s="135">
        <v>0</v>
      </c>
      <c r="AD15" s="239">
        <f t="shared" si="11"/>
        <v>0</v>
      </c>
      <c r="AE15" s="136" t="s">
        <v>914</v>
      </c>
      <c r="AF15" s="111">
        <f t="shared" si="12"/>
        <v>2320</v>
      </c>
      <c r="AG15" s="114">
        <v>550</v>
      </c>
      <c r="AH15" s="122">
        <f t="shared" si="13"/>
        <v>1276000</v>
      </c>
      <c r="AI15" s="122">
        <f t="shared" si="14"/>
        <v>127600</v>
      </c>
      <c r="AJ15" s="115">
        <f t="shared" si="15"/>
        <v>1403600</v>
      </c>
    </row>
    <row r="16" spans="1:36" ht="51" x14ac:dyDescent="0.25">
      <c r="A16" s="102">
        <v>348</v>
      </c>
      <c r="B16" s="101" t="s">
        <v>1214</v>
      </c>
      <c r="C16" s="100" t="s">
        <v>1231</v>
      </c>
      <c r="D16" s="104" t="s">
        <v>1232</v>
      </c>
      <c r="E16" s="104" t="s">
        <v>1233</v>
      </c>
      <c r="F16" s="104"/>
      <c r="G16" s="101">
        <v>120</v>
      </c>
      <c r="H16" s="239">
        <f t="shared" si="0"/>
        <v>44400</v>
      </c>
      <c r="I16" s="100">
        <v>30</v>
      </c>
      <c r="J16" s="239">
        <f t="shared" si="1"/>
        <v>11100</v>
      </c>
      <c r="K16" s="100">
        <v>140</v>
      </c>
      <c r="L16" s="239">
        <f t="shared" si="2"/>
        <v>51800</v>
      </c>
      <c r="M16" s="100">
        <v>300</v>
      </c>
      <c r="N16" s="239">
        <f t="shared" si="3"/>
        <v>111000</v>
      </c>
      <c r="O16" s="111">
        <v>1000</v>
      </c>
      <c r="P16" s="112">
        <f t="shared" si="4"/>
        <v>370000</v>
      </c>
      <c r="Q16" s="100">
        <v>140</v>
      </c>
      <c r="R16" s="239">
        <f t="shared" si="5"/>
        <v>51800</v>
      </c>
      <c r="S16" s="101">
        <v>50</v>
      </c>
      <c r="T16" s="239">
        <f t="shared" si="6"/>
        <v>18500</v>
      </c>
      <c r="U16" s="101">
        <v>30</v>
      </c>
      <c r="V16" s="239">
        <f t="shared" si="7"/>
        <v>11100</v>
      </c>
      <c r="W16" s="100">
        <v>80</v>
      </c>
      <c r="X16" s="239">
        <f t="shared" si="8"/>
        <v>29600</v>
      </c>
      <c r="Y16" s="135">
        <v>0</v>
      </c>
      <c r="Z16" s="239">
        <f t="shared" si="9"/>
        <v>0</v>
      </c>
      <c r="AA16" s="135">
        <v>0</v>
      </c>
      <c r="AB16" s="239">
        <f t="shared" si="10"/>
        <v>0</v>
      </c>
      <c r="AC16" s="135">
        <v>0</v>
      </c>
      <c r="AD16" s="239">
        <f t="shared" si="11"/>
        <v>0</v>
      </c>
      <c r="AE16" s="101" t="s">
        <v>914</v>
      </c>
      <c r="AF16" s="111">
        <f t="shared" si="12"/>
        <v>1890</v>
      </c>
      <c r="AG16" s="114">
        <v>370</v>
      </c>
      <c r="AH16" s="122">
        <f t="shared" si="13"/>
        <v>699300</v>
      </c>
      <c r="AI16" s="122">
        <f t="shared" si="14"/>
        <v>69930</v>
      </c>
      <c r="AJ16" s="115">
        <f t="shared" si="15"/>
        <v>769230</v>
      </c>
    </row>
    <row r="17" spans="1:36" ht="51" x14ac:dyDescent="0.25">
      <c r="A17" s="102">
        <v>349</v>
      </c>
      <c r="B17" s="101" t="s">
        <v>1214</v>
      </c>
      <c r="C17" s="100" t="s">
        <v>1234</v>
      </c>
      <c r="D17" s="104" t="s">
        <v>1235</v>
      </c>
      <c r="E17" s="104" t="s">
        <v>1236</v>
      </c>
      <c r="F17" s="105"/>
      <c r="G17" s="101">
        <v>120</v>
      </c>
      <c r="H17" s="239">
        <f t="shared" si="0"/>
        <v>26400</v>
      </c>
      <c r="I17" s="101">
        <v>30</v>
      </c>
      <c r="J17" s="239">
        <f t="shared" si="1"/>
        <v>6600</v>
      </c>
      <c r="K17" s="101">
        <v>170</v>
      </c>
      <c r="L17" s="239">
        <f t="shared" si="2"/>
        <v>37400</v>
      </c>
      <c r="M17" s="101">
        <v>600</v>
      </c>
      <c r="N17" s="239">
        <f t="shared" si="3"/>
        <v>132000</v>
      </c>
      <c r="O17" s="110">
        <v>1000</v>
      </c>
      <c r="P17" s="112">
        <f t="shared" si="4"/>
        <v>220000</v>
      </c>
      <c r="Q17" s="101">
        <v>220</v>
      </c>
      <c r="R17" s="239">
        <f t="shared" si="5"/>
        <v>48400</v>
      </c>
      <c r="S17" s="101">
        <v>50</v>
      </c>
      <c r="T17" s="239">
        <f t="shared" si="6"/>
        <v>11000</v>
      </c>
      <c r="U17" s="101">
        <v>30</v>
      </c>
      <c r="V17" s="239">
        <f t="shared" si="7"/>
        <v>6600</v>
      </c>
      <c r="W17" s="101">
        <v>80</v>
      </c>
      <c r="X17" s="239">
        <f t="shared" si="8"/>
        <v>17600</v>
      </c>
      <c r="Y17" s="135">
        <v>0</v>
      </c>
      <c r="Z17" s="239">
        <f t="shared" si="9"/>
        <v>0</v>
      </c>
      <c r="AA17" s="135">
        <v>0</v>
      </c>
      <c r="AB17" s="239">
        <f t="shared" si="10"/>
        <v>0</v>
      </c>
      <c r="AC17" s="135">
        <v>0</v>
      </c>
      <c r="AD17" s="239">
        <f t="shared" si="11"/>
        <v>0</v>
      </c>
      <c r="AE17" s="101" t="s">
        <v>914</v>
      </c>
      <c r="AF17" s="111">
        <f t="shared" si="12"/>
        <v>2300</v>
      </c>
      <c r="AG17" s="114">
        <v>220</v>
      </c>
      <c r="AH17" s="122">
        <f t="shared" si="13"/>
        <v>506000</v>
      </c>
      <c r="AI17" s="122">
        <f t="shared" si="14"/>
        <v>50600</v>
      </c>
      <c r="AJ17" s="115">
        <f t="shared" si="15"/>
        <v>556600</v>
      </c>
    </row>
    <row r="18" spans="1:36" ht="51" x14ac:dyDescent="0.25">
      <c r="A18" s="102">
        <v>350</v>
      </c>
      <c r="B18" s="101" t="s">
        <v>1214</v>
      </c>
      <c r="C18" s="100" t="s">
        <v>1237</v>
      </c>
      <c r="D18" s="104" t="s">
        <v>1238</v>
      </c>
      <c r="E18" s="104" t="s">
        <v>1239</v>
      </c>
      <c r="F18" s="105"/>
      <c r="G18" s="101">
        <v>800</v>
      </c>
      <c r="H18" s="239">
        <f t="shared" si="0"/>
        <v>360000</v>
      </c>
      <c r="I18" s="101">
        <v>300</v>
      </c>
      <c r="J18" s="239">
        <f t="shared" si="1"/>
        <v>135000</v>
      </c>
      <c r="K18" s="101">
        <v>200</v>
      </c>
      <c r="L18" s="239">
        <f t="shared" si="2"/>
        <v>90000</v>
      </c>
      <c r="M18" s="101">
        <v>600</v>
      </c>
      <c r="N18" s="239">
        <f t="shared" si="3"/>
        <v>270000</v>
      </c>
      <c r="O18" s="110">
        <v>1000</v>
      </c>
      <c r="P18" s="112">
        <f t="shared" si="4"/>
        <v>450000</v>
      </c>
      <c r="Q18" s="101">
        <v>170</v>
      </c>
      <c r="R18" s="239">
        <f t="shared" si="5"/>
        <v>76500</v>
      </c>
      <c r="S18" s="101">
        <v>50</v>
      </c>
      <c r="T18" s="239">
        <f t="shared" si="6"/>
        <v>22500</v>
      </c>
      <c r="U18" s="101">
        <v>200</v>
      </c>
      <c r="V18" s="239">
        <f t="shared" si="7"/>
        <v>90000</v>
      </c>
      <c r="W18" s="101">
        <v>80</v>
      </c>
      <c r="X18" s="239">
        <f t="shared" si="8"/>
        <v>36000</v>
      </c>
      <c r="Y18" s="135">
        <v>0</v>
      </c>
      <c r="Z18" s="239">
        <f t="shared" si="9"/>
        <v>0</v>
      </c>
      <c r="AA18" s="135">
        <v>0</v>
      </c>
      <c r="AB18" s="239">
        <f t="shared" si="10"/>
        <v>0</v>
      </c>
      <c r="AC18" s="135">
        <v>0</v>
      </c>
      <c r="AD18" s="239">
        <f t="shared" si="11"/>
        <v>0</v>
      </c>
      <c r="AE18" s="101" t="s">
        <v>914</v>
      </c>
      <c r="AF18" s="111">
        <f t="shared" si="12"/>
        <v>3400</v>
      </c>
      <c r="AG18" s="114">
        <v>450</v>
      </c>
      <c r="AH18" s="122">
        <f t="shared" si="13"/>
        <v>1530000</v>
      </c>
      <c r="AI18" s="122">
        <f t="shared" si="14"/>
        <v>153000</v>
      </c>
      <c r="AJ18" s="115">
        <f t="shared" si="15"/>
        <v>1683000</v>
      </c>
    </row>
    <row r="19" spans="1:36" ht="51" x14ac:dyDescent="0.25">
      <c r="A19" s="102">
        <v>351</v>
      </c>
      <c r="B19" s="101" t="s">
        <v>1214</v>
      </c>
      <c r="C19" s="100" t="s">
        <v>1240</v>
      </c>
      <c r="D19" s="104" t="s">
        <v>1241</v>
      </c>
      <c r="E19" s="104" t="s">
        <v>1242</v>
      </c>
      <c r="F19" s="104" t="s">
        <v>1243</v>
      </c>
      <c r="G19" s="101">
        <v>800</v>
      </c>
      <c r="H19" s="239">
        <f t="shared" si="0"/>
        <v>240000</v>
      </c>
      <c r="I19" s="101">
        <v>450</v>
      </c>
      <c r="J19" s="239">
        <f t="shared" si="1"/>
        <v>135000</v>
      </c>
      <c r="K19" s="101">
        <v>100</v>
      </c>
      <c r="L19" s="239">
        <f t="shared" si="2"/>
        <v>30000</v>
      </c>
      <c r="M19" s="101">
        <v>900</v>
      </c>
      <c r="N19" s="239">
        <f t="shared" si="3"/>
        <v>270000</v>
      </c>
      <c r="O19" s="110">
        <v>500</v>
      </c>
      <c r="P19" s="112">
        <f t="shared" si="4"/>
        <v>150000</v>
      </c>
      <c r="Q19" s="101">
        <v>200</v>
      </c>
      <c r="R19" s="239">
        <f t="shared" si="5"/>
        <v>60000</v>
      </c>
      <c r="S19" s="101">
        <v>150</v>
      </c>
      <c r="T19" s="239">
        <f t="shared" si="6"/>
        <v>45000</v>
      </c>
      <c r="U19" s="101">
        <v>200</v>
      </c>
      <c r="V19" s="239">
        <f t="shared" si="7"/>
        <v>60000</v>
      </c>
      <c r="W19" s="101">
        <v>150</v>
      </c>
      <c r="X19" s="239">
        <f t="shared" si="8"/>
        <v>45000</v>
      </c>
      <c r="Y19" s="135">
        <v>0</v>
      </c>
      <c r="Z19" s="239">
        <f t="shared" si="9"/>
        <v>0</v>
      </c>
      <c r="AA19" s="135">
        <v>0</v>
      </c>
      <c r="AB19" s="239">
        <f t="shared" si="10"/>
        <v>0</v>
      </c>
      <c r="AC19" s="135">
        <v>0</v>
      </c>
      <c r="AD19" s="239">
        <f t="shared" si="11"/>
        <v>0</v>
      </c>
      <c r="AE19" s="101" t="s">
        <v>914</v>
      </c>
      <c r="AF19" s="111">
        <f t="shared" si="12"/>
        <v>3450</v>
      </c>
      <c r="AG19" s="114">
        <v>300</v>
      </c>
      <c r="AH19" s="122">
        <f t="shared" si="13"/>
        <v>1035000</v>
      </c>
      <c r="AI19" s="122">
        <f t="shared" si="14"/>
        <v>103500</v>
      </c>
      <c r="AJ19" s="115">
        <f t="shared" si="15"/>
        <v>1138500</v>
      </c>
    </row>
    <row r="20" spans="1:36" ht="127.5" x14ac:dyDescent="0.25">
      <c r="A20" s="102">
        <v>352</v>
      </c>
      <c r="B20" s="101" t="s">
        <v>1214</v>
      </c>
      <c r="C20" s="100" t="s">
        <v>1244</v>
      </c>
      <c r="D20" s="104" t="s">
        <v>1245</v>
      </c>
      <c r="E20" s="104" t="s">
        <v>1246</v>
      </c>
      <c r="F20" s="104" t="s">
        <v>1247</v>
      </c>
      <c r="G20" s="101">
        <v>200</v>
      </c>
      <c r="H20" s="239">
        <f t="shared" si="0"/>
        <v>60000</v>
      </c>
      <c r="I20" s="101">
        <v>200</v>
      </c>
      <c r="J20" s="239">
        <f t="shared" si="1"/>
        <v>60000</v>
      </c>
      <c r="K20" s="101">
        <v>250</v>
      </c>
      <c r="L20" s="239">
        <f t="shared" si="2"/>
        <v>75000</v>
      </c>
      <c r="M20" s="101">
        <v>600</v>
      </c>
      <c r="N20" s="239">
        <f t="shared" si="3"/>
        <v>180000</v>
      </c>
      <c r="O20" s="110">
        <v>1000</v>
      </c>
      <c r="P20" s="112">
        <f t="shared" si="4"/>
        <v>300000</v>
      </c>
      <c r="Q20" s="101">
        <v>140</v>
      </c>
      <c r="R20" s="239">
        <f t="shared" si="5"/>
        <v>42000</v>
      </c>
      <c r="S20" s="101">
        <v>200</v>
      </c>
      <c r="T20" s="239">
        <f t="shared" si="6"/>
        <v>60000</v>
      </c>
      <c r="U20" s="101">
        <v>50</v>
      </c>
      <c r="V20" s="239">
        <f t="shared" si="7"/>
        <v>15000</v>
      </c>
      <c r="W20" s="101">
        <v>50</v>
      </c>
      <c r="X20" s="239">
        <f t="shared" si="8"/>
        <v>15000</v>
      </c>
      <c r="Y20" s="135">
        <v>0</v>
      </c>
      <c r="Z20" s="239">
        <f t="shared" si="9"/>
        <v>0</v>
      </c>
      <c r="AA20" s="135">
        <v>0</v>
      </c>
      <c r="AB20" s="239">
        <f t="shared" si="10"/>
        <v>0</v>
      </c>
      <c r="AC20" s="135">
        <v>0</v>
      </c>
      <c r="AD20" s="239">
        <f t="shared" si="11"/>
        <v>0</v>
      </c>
      <c r="AE20" s="136" t="s">
        <v>914</v>
      </c>
      <c r="AF20" s="111">
        <f t="shared" si="12"/>
        <v>2690</v>
      </c>
      <c r="AG20" s="114">
        <v>300</v>
      </c>
      <c r="AH20" s="122">
        <f t="shared" si="13"/>
        <v>807000</v>
      </c>
      <c r="AI20" s="122">
        <f t="shared" si="14"/>
        <v>80700</v>
      </c>
      <c r="AJ20" s="115">
        <f t="shared" si="15"/>
        <v>887700</v>
      </c>
    </row>
    <row r="21" spans="1:36" ht="89.25" x14ac:dyDescent="0.25">
      <c r="A21" s="102">
        <v>353</v>
      </c>
      <c r="B21" s="101" t="s">
        <v>1214</v>
      </c>
      <c r="C21" s="100" t="s">
        <v>1248</v>
      </c>
      <c r="D21" s="104" t="s">
        <v>1249</v>
      </c>
      <c r="E21" s="104" t="s">
        <v>1250</v>
      </c>
      <c r="F21" s="105" t="s">
        <v>1251</v>
      </c>
      <c r="G21" s="101">
        <v>200</v>
      </c>
      <c r="H21" s="239">
        <f t="shared" si="0"/>
        <v>100000</v>
      </c>
      <c r="I21" s="100">
        <v>150</v>
      </c>
      <c r="J21" s="239">
        <f t="shared" si="1"/>
        <v>75000</v>
      </c>
      <c r="K21" s="100">
        <v>200</v>
      </c>
      <c r="L21" s="239">
        <f t="shared" si="2"/>
        <v>100000</v>
      </c>
      <c r="M21" s="100">
        <v>600</v>
      </c>
      <c r="N21" s="239">
        <f t="shared" si="3"/>
        <v>300000</v>
      </c>
      <c r="O21" s="111">
        <v>1000</v>
      </c>
      <c r="P21" s="112">
        <f t="shared" si="4"/>
        <v>500000</v>
      </c>
      <c r="Q21" s="100">
        <v>140</v>
      </c>
      <c r="R21" s="239">
        <f t="shared" si="5"/>
        <v>70000</v>
      </c>
      <c r="S21" s="100">
        <v>150</v>
      </c>
      <c r="T21" s="239">
        <f t="shared" si="6"/>
        <v>75000</v>
      </c>
      <c r="U21" s="100">
        <v>50</v>
      </c>
      <c r="V21" s="239">
        <f t="shared" si="7"/>
        <v>25000</v>
      </c>
      <c r="W21" s="100">
        <v>150</v>
      </c>
      <c r="X21" s="239">
        <f t="shared" si="8"/>
        <v>75000</v>
      </c>
      <c r="Y21" s="135">
        <v>0</v>
      </c>
      <c r="Z21" s="239">
        <f t="shared" si="9"/>
        <v>0</v>
      </c>
      <c r="AA21" s="135">
        <v>0</v>
      </c>
      <c r="AB21" s="239">
        <f t="shared" si="10"/>
        <v>0</v>
      </c>
      <c r="AC21" s="135">
        <v>0</v>
      </c>
      <c r="AD21" s="239">
        <f t="shared" si="11"/>
        <v>0</v>
      </c>
      <c r="AE21" s="101" t="s">
        <v>914</v>
      </c>
      <c r="AF21" s="111">
        <f t="shared" si="12"/>
        <v>2640</v>
      </c>
      <c r="AG21" s="114">
        <v>500</v>
      </c>
      <c r="AH21" s="122">
        <f t="shared" si="13"/>
        <v>1320000</v>
      </c>
      <c r="AI21" s="122">
        <f t="shared" si="14"/>
        <v>132000</v>
      </c>
      <c r="AJ21" s="115">
        <f t="shared" si="15"/>
        <v>1452000</v>
      </c>
    </row>
    <row r="22" spans="1:36" ht="89.25" x14ac:dyDescent="0.25">
      <c r="A22" s="102">
        <v>354</v>
      </c>
      <c r="B22" s="101" t="s">
        <v>1214</v>
      </c>
      <c r="C22" s="100" t="s">
        <v>1252</v>
      </c>
      <c r="D22" s="104" t="s">
        <v>1253</v>
      </c>
      <c r="E22" s="104" t="s">
        <v>1254</v>
      </c>
      <c r="F22" s="105" t="s">
        <v>1255</v>
      </c>
      <c r="G22" s="101">
        <v>800</v>
      </c>
      <c r="H22" s="239">
        <f t="shared" si="0"/>
        <v>400000</v>
      </c>
      <c r="I22" s="101">
        <v>450</v>
      </c>
      <c r="J22" s="239">
        <f t="shared" si="1"/>
        <v>225000</v>
      </c>
      <c r="K22" s="101">
        <v>180</v>
      </c>
      <c r="L22" s="239">
        <f t="shared" si="2"/>
        <v>90000</v>
      </c>
      <c r="M22" s="101">
        <v>600</v>
      </c>
      <c r="N22" s="239">
        <f t="shared" si="3"/>
        <v>300000</v>
      </c>
      <c r="O22" s="110">
        <v>1000</v>
      </c>
      <c r="P22" s="112">
        <f t="shared" si="4"/>
        <v>500000</v>
      </c>
      <c r="Q22" s="101">
        <v>300</v>
      </c>
      <c r="R22" s="239">
        <f t="shared" si="5"/>
        <v>150000</v>
      </c>
      <c r="S22" s="101">
        <v>200</v>
      </c>
      <c r="T22" s="239">
        <f t="shared" si="6"/>
        <v>100000</v>
      </c>
      <c r="U22" s="101">
        <v>200</v>
      </c>
      <c r="V22" s="239">
        <f t="shared" si="7"/>
        <v>100000</v>
      </c>
      <c r="W22" s="101">
        <v>150</v>
      </c>
      <c r="X22" s="239">
        <f t="shared" si="8"/>
        <v>75000</v>
      </c>
      <c r="Y22" s="135">
        <v>0</v>
      </c>
      <c r="Z22" s="239">
        <f t="shared" si="9"/>
        <v>0</v>
      </c>
      <c r="AA22" s="135">
        <v>0</v>
      </c>
      <c r="AB22" s="239">
        <f t="shared" si="10"/>
        <v>0</v>
      </c>
      <c r="AC22" s="135">
        <v>0</v>
      </c>
      <c r="AD22" s="239">
        <f t="shared" si="11"/>
        <v>0</v>
      </c>
      <c r="AE22" s="136" t="s">
        <v>914</v>
      </c>
      <c r="AF22" s="111">
        <f t="shared" si="12"/>
        <v>3880</v>
      </c>
      <c r="AG22" s="114">
        <v>500</v>
      </c>
      <c r="AH22" s="122">
        <f t="shared" si="13"/>
        <v>1940000</v>
      </c>
      <c r="AI22" s="122">
        <f t="shared" si="14"/>
        <v>194000</v>
      </c>
      <c r="AJ22" s="115">
        <f t="shared" si="15"/>
        <v>2134000</v>
      </c>
    </row>
    <row r="23" spans="1:36" ht="63.75" x14ac:dyDescent="0.25">
      <c r="A23" s="102">
        <v>355</v>
      </c>
      <c r="B23" s="101" t="s">
        <v>1214</v>
      </c>
      <c r="C23" s="100" t="s">
        <v>1256</v>
      </c>
      <c r="D23" s="104" t="s">
        <v>1257</v>
      </c>
      <c r="E23" s="104" t="s">
        <v>1258</v>
      </c>
      <c r="F23" s="104" t="s">
        <v>1259</v>
      </c>
      <c r="G23" s="101">
        <v>800</v>
      </c>
      <c r="H23" s="239">
        <f t="shared" si="0"/>
        <v>240000</v>
      </c>
      <c r="I23" s="100">
        <v>300</v>
      </c>
      <c r="J23" s="239">
        <f t="shared" si="1"/>
        <v>90000</v>
      </c>
      <c r="K23" s="100">
        <v>200</v>
      </c>
      <c r="L23" s="239">
        <f t="shared" si="2"/>
        <v>60000</v>
      </c>
      <c r="M23" s="100">
        <v>600</v>
      </c>
      <c r="N23" s="239">
        <f t="shared" si="3"/>
        <v>180000</v>
      </c>
      <c r="O23" s="111">
        <v>1000</v>
      </c>
      <c r="P23" s="112">
        <f t="shared" si="4"/>
        <v>300000</v>
      </c>
      <c r="Q23" s="100">
        <v>200</v>
      </c>
      <c r="R23" s="239">
        <f t="shared" si="5"/>
        <v>60000</v>
      </c>
      <c r="S23" s="100">
        <v>150</v>
      </c>
      <c r="T23" s="239">
        <f t="shared" si="6"/>
        <v>45000</v>
      </c>
      <c r="U23" s="100">
        <v>200</v>
      </c>
      <c r="V23" s="239">
        <f t="shared" si="7"/>
        <v>60000</v>
      </c>
      <c r="W23" s="100">
        <v>250</v>
      </c>
      <c r="X23" s="239">
        <f t="shared" si="8"/>
        <v>75000</v>
      </c>
      <c r="Y23" s="135">
        <v>0</v>
      </c>
      <c r="Z23" s="239">
        <f t="shared" si="9"/>
        <v>0</v>
      </c>
      <c r="AA23" s="135">
        <v>0</v>
      </c>
      <c r="AB23" s="239">
        <f t="shared" si="10"/>
        <v>0</v>
      </c>
      <c r="AC23" s="135">
        <v>0</v>
      </c>
      <c r="AD23" s="239">
        <f t="shared" si="11"/>
        <v>0</v>
      </c>
      <c r="AE23" s="101" t="s">
        <v>914</v>
      </c>
      <c r="AF23" s="111">
        <f t="shared" si="12"/>
        <v>3700</v>
      </c>
      <c r="AG23" s="114">
        <v>300</v>
      </c>
      <c r="AH23" s="122">
        <f t="shared" si="13"/>
        <v>1110000</v>
      </c>
      <c r="AI23" s="122">
        <f t="shared" si="14"/>
        <v>111000</v>
      </c>
      <c r="AJ23" s="115">
        <f t="shared" si="15"/>
        <v>1221000</v>
      </c>
    </row>
    <row r="24" spans="1:36" ht="51" x14ac:dyDescent="0.25">
      <c r="A24" s="102">
        <v>356</v>
      </c>
      <c r="B24" s="101" t="s">
        <v>1214</v>
      </c>
      <c r="C24" s="100" t="s">
        <v>1260</v>
      </c>
      <c r="D24" s="104" t="s">
        <v>1261</v>
      </c>
      <c r="E24" s="104" t="s">
        <v>1262</v>
      </c>
      <c r="F24" s="104"/>
      <c r="G24" s="101">
        <v>1600</v>
      </c>
      <c r="H24" s="239">
        <f t="shared" si="0"/>
        <v>560000</v>
      </c>
      <c r="I24" s="100">
        <v>450</v>
      </c>
      <c r="J24" s="239">
        <f t="shared" si="1"/>
        <v>157500</v>
      </c>
      <c r="K24" s="100">
        <v>250</v>
      </c>
      <c r="L24" s="239">
        <f t="shared" si="2"/>
        <v>87500</v>
      </c>
      <c r="M24" s="100">
        <v>600</v>
      </c>
      <c r="N24" s="239">
        <f t="shared" si="3"/>
        <v>210000</v>
      </c>
      <c r="O24" s="111">
        <v>1000</v>
      </c>
      <c r="P24" s="112">
        <f t="shared" si="4"/>
        <v>350000</v>
      </c>
      <c r="Q24" s="100">
        <v>180</v>
      </c>
      <c r="R24" s="239">
        <f t="shared" si="5"/>
        <v>63000</v>
      </c>
      <c r="S24" s="100">
        <v>200</v>
      </c>
      <c r="T24" s="239">
        <f t="shared" si="6"/>
        <v>70000</v>
      </c>
      <c r="U24" s="100">
        <v>400</v>
      </c>
      <c r="V24" s="239">
        <f t="shared" si="7"/>
        <v>140000</v>
      </c>
      <c r="W24" s="100">
        <v>300</v>
      </c>
      <c r="X24" s="239">
        <f t="shared" si="8"/>
        <v>105000</v>
      </c>
      <c r="Y24" s="135">
        <v>0</v>
      </c>
      <c r="Z24" s="239">
        <f t="shared" si="9"/>
        <v>0</v>
      </c>
      <c r="AA24" s="135">
        <v>0</v>
      </c>
      <c r="AB24" s="239">
        <f t="shared" si="10"/>
        <v>0</v>
      </c>
      <c r="AC24" s="135">
        <v>0</v>
      </c>
      <c r="AD24" s="239">
        <f t="shared" si="11"/>
        <v>0</v>
      </c>
      <c r="AE24" s="101" t="s">
        <v>914</v>
      </c>
      <c r="AF24" s="111">
        <f t="shared" si="12"/>
        <v>4980</v>
      </c>
      <c r="AG24" s="114">
        <v>350</v>
      </c>
      <c r="AH24" s="122">
        <f t="shared" si="13"/>
        <v>1743000</v>
      </c>
      <c r="AI24" s="122">
        <f t="shared" si="14"/>
        <v>174300</v>
      </c>
      <c r="AJ24" s="115">
        <f t="shared" si="15"/>
        <v>1917300</v>
      </c>
    </row>
    <row r="25" spans="1:36" ht="51" x14ac:dyDescent="0.25">
      <c r="A25" s="102">
        <v>357</v>
      </c>
      <c r="B25" s="101" t="s">
        <v>1214</v>
      </c>
      <c r="C25" s="100" t="s">
        <v>1263</v>
      </c>
      <c r="D25" s="104" t="s">
        <v>1264</v>
      </c>
      <c r="E25" s="104" t="s">
        <v>1265</v>
      </c>
      <c r="F25" s="104"/>
      <c r="G25" s="101">
        <v>200</v>
      </c>
      <c r="H25" s="239">
        <f t="shared" si="0"/>
        <v>70000</v>
      </c>
      <c r="I25" s="100">
        <v>350</v>
      </c>
      <c r="J25" s="239">
        <f t="shared" si="1"/>
        <v>122500</v>
      </c>
      <c r="K25" s="100">
        <v>150</v>
      </c>
      <c r="L25" s="239">
        <f t="shared" si="2"/>
        <v>52500</v>
      </c>
      <c r="M25" s="100">
        <v>600</v>
      </c>
      <c r="N25" s="239">
        <f t="shared" si="3"/>
        <v>210000</v>
      </c>
      <c r="O25" s="111">
        <v>1000</v>
      </c>
      <c r="P25" s="112">
        <f t="shared" si="4"/>
        <v>350000</v>
      </c>
      <c r="Q25" s="100">
        <v>180</v>
      </c>
      <c r="R25" s="239">
        <f t="shared" si="5"/>
        <v>63000</v>
      </c>
      <c r="S25" s="100">
        <v>50</v>
      </c>
      <c r="T25" s="239">
        <f t="shared" si="6"/>
        <v>17500</v>
      </c>
      <c r="U25" s="100">
        <v>50</v>
      </c>
      <c r="V25" s="239">
        <f t="shared" si="7"/>
        <v>17500</v>
      </c>
      <c r="W25" s="100">
        <v>200</v>
      </c>
      <c r="X25" s="239">
        <f t="shared" si="8"/>
        <v>70000</v>
      </c>
      <c r="Y25" s="135">
        <v>0</v>
      </c>
      <c r="Z25" s="239">
        <f t="shared" si="9"/>
        <v>0</v>
      </c>
      <c r="AA25" s="135">
        <v>0</v>
      </c>
      <c r="AB25" s="239">
        <f t="shared" si="10"/>
        <v>0</v>
      </c>
      <c r="AC25" s="135">
        <v>0</v>
      </c>
      <c r="AD25" s="239">
        <f t="shared" si="11"/>
        <v>0</v>
      </c>
      <c r="AE25" s="101" t="s">
        <v>914</v>
      </c>
      <c r="AF25" s="111">
        <f t="shared" si="12"/>
        <v>2780</v>
      </c>
      <c r="AG25" s="114">
        <v>350</v>
      </c>
      <c r="AH25" s="122">
        <f t="shared" si="13"/>
        <v>973000</v>
      </c>
      <c r="AI25" s="122">
        <f t="shared" si="14"/>
        <v>97300</v>
      </c>
      <c r="AJ25" s="115">
        <f t="shared" si="15"/>
        <v>1070300</v>
      </c>
    </row>
    <row r="26" spans="1:36" ht="102" x14ac:dyDescent="0.25">
      <c r="A26" s="102">
        <v>358</v>
      </c>
      <c r="B26" s="101" t="s">
        <v>1214</v>
      </c>
      <c r="C26" s="100" t="s">
        <v>1266</v>
      </c>
      <c r="D26" s="104" t="s">
        <v>1267</v>
      </c>
      <c r="E26" s="104" t="s">
        <v>1268</v>
      </c>
      <c r="F26" s="104" t="s">
        <v>1269</v>
      </c>
      <c r="G26" s="101">
        <v>800</v>
      </c>
      <c r="H26" s="239">
        <f t="shared" si="0"/>
        <v>480000</v>
      </c>
      <c r="I26" s="100">
        <v>250</v>
      </c>
      <c r="J26" s="239">
        <f t="shared" si="1"/>
        <v>150000</v>
      </c>
      <c r="K26" s="100">
        <v>200</v>
      </c>
      <c r="L26" s="239">
        <f t="shared" si="2"/>
        <v>120000</v>
      </c>
      <c r="M26" s="100">
        <v>900</v>
      </c>
      <c r="N26" s="239">
        <f t="shared" si="3"/>
        <v>540000</v>
      </c>
      <c r="O26" s="111">
        <v>900</v>
      </c>
      <c r="P26" s="112">
        <f t="shared" si="4"/>
        <v>540000</v>
      </c>
      <c r="Q26" s="100">
        <v>240</v>
      </c>
      <c r="R26" s="239">
        <f t="shared" si="5"/>
        <v>144000</v>
      </c>
      <c r="S26" s="100">
        <v>200</v>
      </c>
      <c r="T26" s="239">
        <f t="shared" si="6"/>
        <v>120000</v>
      </c>
      <c r="U26" s="100">
        <v>200</v>
      </c>
      <c r="V26" s="239">
        <f t="shared" si="7"/>
        <v>120000</v>
      </c>
      <c r="W26" s="100">
        <v>300</v>
      </c>
      <c r="X26" s="239">
        <f t="shared" si="8"/>
        <v>180000</v>
      </c>
      <c r="Y26" s="135">
        <v>0</v>
      </c>
      <c r="Z26" s="239">
        <f t="shared" si="9"/>
        <v>0</v>
      </c>
      <c r="AA26" s="135">
        <v>0</v>
      </c>
      <c r="AB26" s="239">
        <f t="shared" si="10"/>
        <v>0</v>
      </c>
      <c r="AC26" s="135">
        <v>0</v>
      </c>
      <c r="AD26" s="239">
        <f t="shared" si="11"/>
        <v>0</v>
      </c>
      <c r="AE26" s="101" t="s">
        <v>914</v>
      </c>
      <c r="AF26" s="111">
        <f t="shared" si="12"/>
        <v>3990</v>
      </c>
      <c r="AG26" s="114">
        <v>600</v>
      </c>
      <c r="AH26" s="122">
        <f t="shared" si="13"/>
        <v>2394000</v>
      </c>
      <c r="AI26" s="122">
        <f t="shared" si="14"/>
        <v>239400</v>
      </c>
      <c r="AJ26" s="115">
        <f t="shared" si="15"/>
        <v>2633400</v>
      </c>
    </row>
    <row r="27" spans="1:36" ht="51" x14ac:dyDescent="0.25">
      <c r="A27" s="102">
        <v>359</v>
      </c>
      <c r="B27" s="101" t="s">
        <v>1214</v>
      </c>
      <c r="C27" s="100" t="s">
        <v>1270</v>
      </c>
      <c r="D27" s="104" t="s">
        <v>1271</v>
      </c>
      <c r="E27" s="104" t="s">
        <v>1272</v>
      </c>
      <c r="F27" s="105"/>
      <c r="G27" s="101">
        <v>400</v>
      </c>
      <c r="H27" s="239">
        <f t="shared" si="0"/>
        <v>88000</v>
      </c>
      <c r="I27" s="100">
        <v>300</v>
      </c>
      <c r="J27" s="239">
        <f t="shared" si="1"/>
        <v>66000</v>
      </c>
      <c r="K27" s="100">
        <v>200</v>
      </c>
      <c r="L27" s="239">
        <f t="shared" si="2"/>
        <v>44000</v>
      </c>
      <c r="M27" s="100">
        <v>900</v>
      </c>
      <c r="N27" s="239">
        <f t="shared" si="3"/>
        <v>198000</v>
      </c>
      <c r="O27" s="111">
        <v>900</v>
      </c>
      <c r="P27" s="112">
        <f t="shared" si="4"/>
        <v>198000</v>
      </c>
      <c r="Q27" s="100">
        <v>240</v>
      </c>
      <c r="R27" s="239">
        <f t="shared" si="5"/>
        <v>52800</v>
      </c>
      <c r="S27" s="100">
        <v>200</v>
      </c>
      <c r="T27" s="239">
        <f t="shared" si="6"/>
        <v>44000</v>
      </c>
      <c r="U27" s="100">
        <v>100</v>
      </c>
      <c r="V27" s="239">
        <f t="shared" si="7"/>
        <v>22000</v>
      </c>
      <c r="W27" s="100">
        <v>150</v>
      </c>
      <c r="X27" s="239">
        <f t="shared" si="8"/>
        <v>33000</v>
      </c>
      <c r="Y27" s="135">
        <v>0</v>
      </c>
      <c r="Z27" s="239">
        <f t="shared" si="9"/>
        <v>0</v>
      </c>
      <c r="AA27" s="135">
        <v>0</v>
      </c>
      <c r="AB27" s="239">
        <f t="shared" si="10"/>
        <v>0</v>
      </c>
      <c r="AC27" s="135">
        <v>0</v>
      </c>
      <c r="AD27" s="239">
        <f t="shared" si="11"/>
        <v>0</v>
      </c>
      <c r="AE27" s="101" t="s">
        <v>914</v>
      </c>
      <c r="AF27" s="111">
        <f t="shared" si="12"/>
        <v>3390</v>
      </c>
      <c r="AG27" s="114">
        <v>220</v>
      </c>
      <c r="AH27" s="122">
        <f t="shared" si="13"/>
        <v>745800</v>
      </c>
      <c r="AI27" s="122">
        <f t="shared" si="14"/>
        <v>74580</v>
      </c>
      <c r="AJ27" s="115">
        <f t="shared" si="15"/>
        <v>820380</v>
      </c>
    </row>
    <row r="28" spans="1:36" ht="51" x14ac:dyDescent="0.25">
      <c r="A28" s="102">
        <v>360</v>
      </c>
      <c r="B28" s="101" t="s">
        <v>1214</v>
      </c>
      <c r="C28" s="100" t="s">
        <v>1273</v>
      </c>
      <c r="D28" s="104" t="s">
        <v>1274</v>
      </c>
      <c r="E28" s="104" t="s">
        <v>1275</v>
      </c>
      <c r="F28" s="105"/>
      <c r="G28" s="101">
        <v>400</v>
      </c>
      <c r="H28" s="239">
        <f t="shared" si="0"/>
        <v>88000</v>
      </c>
      <c r="I28" s="101">
        <v>150</v>
      </c>
      <c r="J28" s="239">
        <f t="shared" si="1"/>
        <v>33000</v>
      </c>
      <c r="K28" s="101">
        <v>150</v>
      </c>
      <c r="L28" s="239">
        <f t="shared" si="2"/>
        <v>33000</v>
      </c>
      <c r="M28" s="101">
        <v>900</v>
      </c>
      <c r="N28" s="239">
        <f t="shared" si="3"/>
        <v>198000</v>
      </c>
      <c r="O28" s="110">
        <v>900</v>
      </c>
      <c r="P28" s="112">
        <f t="shared" si="4"/>
        <v>198000</v>
      </c>
      <c r="Q28" s="101">
        <v>220</v>
      </c>
      <c r="R28" s="239">
        <f t="shared" si="5"/>
        <v>48400</v>
      </c>
      <c r="S28" s="101">
        <v>200</v>
      </c>
      <c r="T28" s="239">
        <f t="shared" si="6"/>
        <v>44000</v>
      </c>
      <c r="U28" s="101">
        <v>100</v>
      </c>
      <c r="V28" s="239">
        <f t="shared" si="7"/>
        <v>22000</v>
      </c>
      <c r="W28" s="101">
        <v>80</v>
      </c>
      <c r="X28" s="239">
        <f t="shared" si="8"/>
        <v>17600</v>
      </c>
      <c r="Y28" s="135">
        <v>0</v>
      </c>
      <c r="Z28" s="239">
        <f t="shared" si="9"/>
        <v>0</v>
      </c>
      <c r="AA28" s="135">
        <v>0</v>
      </c>
      <c r="AB28" s="239">
        <f t="shared" si="10"/>
        <v>0</v>
      </c>
      <c r="AC28" s="135">
        <v>0</v>
      </c>
      <c r="AD28" s="239">
        <f t="shared" si="11"/>
        <v>0</v>
      </c>
      <c r="AE28" s="136" t="s">
        <v>914</v>
      </c>
      <c r="AF28" s="111">
        <f t="shared" si="12"/>
        <v>3100</v>
      </c>
      <c r="AG28" s="114">
        <v>220</v>
      </c>
      <c r="AH28" s="122">
        <f t="shared" si="13"/>
        <v>682000</v>
      </c>
      <c r="AI28" s="122">
        <f t="shared" si="14"/>
        <v>68200</v>
      </c>
      <c r="AJ28" s="115">
        <f t="shared" si="15"/>
        <v>750200</v>
      </c>
    </row>
    <row r="29" spans="1:36" ht="76.5" x14ac:dyDescent="0.25">
      <c r="A29" s="102">
        <v>361</v>
      </c>
      <c r="B29" s="101" t="s">
        <v>1214</v>
      </c>
      <c r="C29" s="100" t="s">
        <v>1276</v>
      </c>
      <c r="D29" s="104" t="s">
        <v>1277</v>
      </c>
      <c r="E29" s="104" t="s">
        <v>1278</v>
      </c>
      <c r="F29" s="104"/>
      <c r="G29" s="101">
        <v>200</v>
      </c>
      <c r="H29" s="239">
        <f t="shared" si="0"/>
        <v>130000</v>
      </c>
      <c r="I29" s="100">
        <v>150</v>
      </c>
      <c r="J29" s="239">
        <f t="shared" si="1"/>
        <v>97500</v>
      </c>
      <c r="K29" s="100">
        <v>200</v>
      </c>
      <c r="L29" s="239">
        <f t="shared" si="2"/>
        <v>130000</v>
      </c>
      <c r="M29" s="100">
        <v>900</v>
      </c>
      <c r="N29" s="239">
        <f t="shared" si="3"/>
        <v>585000</v>
      </c>
      <c r="O29" s="111">
        <v>900</v>
      </c>
      <c r="P29" s="112">
        <f t="shared" si="4"/>
        <v>585000</v>
      </c>
      <c r="Q29" s="100">
        <v>220</v>
      </c>
      <c r="R29" s="239">
        <f t="shared" si="5"/>
        <v>143000</v>
      </c>
      <c r="S29" s="100">
        <v>200</v>
      </c>
      <c r="T29" s="239">
        <f t="shared" si="6"/>
        <v>130000</v>
      </c>
      <c r="U29" s="100">
        <v>50</v>
      </c>
      <c r="V29" s="239">
        <f t="shared" si="7"/>
        <v>32500</v>
      </c>
      <c r="W29" s="100">
        <v>90</v>
      </c>
      <c r="X29" s="239">
        <f t="shared" si="8"/>
        <v>58500</v>
      </c>
      <c r="Y29" s="135">
        <v>0</v>
      </c>
      <c r="Z29" s="239">
        <f t="shared" si="9"/>
        <v>0</v>
      </c>
      <c r="AA29" s="135">
        <v>0</v>
      </c>
      <c r="AB29" s="239">
        <f t="shared" si="10"/>
        <v>0</v>
      </c>
      <c r="AC29" s="135">
        <v>0</v>
      </c>
      <c r="AD29" s="239">
        <f t="shared" si="11"/>
        <v>0</v>
      </c>
      <c r="AE29" s="101" t="s">
        <v>914</v>
      </c>
      <c r="AF29" s="111">
        <f t="shared" si="12"/>
        <v>2910</v>
      </c>
      <c r="AG29" s="114">
        <v>650</v>
      </c>
      <c r="AH29" s="122">
        <f t="shared" si="13"/>
        <v>1891500</v>
      </c>
      <c r="AI29" s="122">
        <f t="shared" si="14"/>
        <v>189150</v>
      </c>
      <c r="AJ29" s="115">
        <f t="shared" si="15"/>
        <v>2080650</v>
      </c>
    </row>
    <row r="30" spans="1:36" ht="63.75" x14ac:dyDescent="0.25">
      <c r="A30" s="102">
        <v>362</v>
      </c>
      <c r="B30" s="101" t="s">
        <v>1214</v>
      </c>
      <c r="C30" s="100" t="s">
        <v>1279</v>
      </c>
      <c r="D30" s="104" t="s">
        <v>1280</v>
      </c>
      <c r="E30" s="104" t="s">
        <v>1281</v>
      </c>
      <c r="F30" s="105"/>
      <c r="G30" s="101">
        <v>800</v>
      </c>
      <c r="H30" s="239">
        <f t="shared" si="0"/>
        <v>392000</v>
      </c>
      <c r="I30" s="100">
        <v>200</v>
      </c>
      <c r="J30" s="239">
        <f t="shared" si="1"/>
        <v>98000</v>
      </c>
      <c r="K30" s="100">
        <v>150</v>
      </c>
      <c r="L30" s="239">
        <f t="shared" si="2"/>
        <v>73500</v>
      </c>
      <c r="M30" s="100">
        <v>900</v>
      </c>
      <c r="N30" s="239">
        <f t="shared" si="3"/>
        <v>441000</v>
      </c>
      <c r="O30" s="111">
        <v>900</v>
      </c>
      <c r="P30" s="112">
        <f t="shared" si="4"/>
        <v>441000</v>
      </c>
      <c r="Q30" s="100">
        <v>220</v>
      </c>
      <c r="R30" s="239">
        <f t="shared" si="5"/>
        <v>107800</v>
      </c>
      <c r="S30" s="100">
        <v>200</v>
      </c>
      <c r="T30" s="239">
        <f t="shared" si="6"/>
        <v>98000</v>
      </c>
      <c r="U30" s="100">
        <v>200</v>
      </c>
      <c r="V30" s="239">
        <f t="shared" si="7"/>
        <v>98000</v>
      </c>
      <c r="W30" s="100">
        <v>150</v>
      </c>
      <c r="X30" s="239">
        <f t="shared" si="8"/>
        <v>73500</v>
      </c>
      <c r="Y30" s="135">
        <v>0</v>
      </c>
      <c r="Z30" s="239">
        <f t="shared" si="9"/>
        <v>0</v>
      </c>
      <c r="AA30" s="135">
        <v>0</v>
      </c>
      <c r="AB30" s="239">
        <f t="shared" si="10"/>
        <v>0</v>
      </c>
      <c r="AC30" s="135">
        <v>0</v>
      </c>
      <c r="AD30" s="239">
        <f t="shared" si="11"/>
        <v>0</v>
      </c>
      <c r="AE30" s="101" t="s">
        <v>914</v>
      </c>
      <c r="AF30" s="111">
        <f t="shared" si="12"/>
        <v>3720</v>
      </c>
      <c r="AG30" s="114">
        <v>490</v>
      </c>
      <c r="AH30" s="122">
        <f t="shared" si="13"/>
        <v>1822800</v>
      </c>
      <c r="AI30" s="122">
        <f t="shared" si="14"/>
        <v>182280</v>
      </c>
      <c r="AJ30" s="115">
        <f t="shared" si="15"/>
        <v>2005080</v>
      </c>
    </row>
    <row r="31" spans="1:36" ht="51" x14ac:dyDescent="0.25">
      <c r="A31" s="102">
        <v>363</v>
      </c>
      <c r="B31" s="101" t="s">
        <v>1214</v>
      </c>
      <c r="C31" s="100" t="s">
        <v>1282</v>
      </c>
      <c r="D31" s="104" t="s">
        <v>1283</v>
      </c>
      <c r="E31" s="104" t="s">
        <v>1284</v>
      </c>
      <c r="F31" s="105"/>
      <c r="G31" s="101">
        <v>1600</v>
      </c>
      <c r="H31" s="239">
        <f t="shared" si="0"/>
        <v>960000</v>
      </c>
      <c r="I31" s="101">
        <v>150</v>
      </c>
      <c r="J31" s="239">
        <f t="shared" si="1"/>
        <v>90000</v>
      </c>
      <c r="K31" s="101">
        <v>170</v>
      </c>
      <c r="L31" s="239">
        <f t="shared" si="2"/>
        <v>102000</v>
      </c>
      <c r="M31" s="101">
        <v>900</v>
      </c>
      <c r="N31" s="239">
        <f t="shared" si="3"/>
        <v>540000</v>
      </c>
      <c r="O31" s="110">
        <v>100</v>
      </c>
      <c r="P31" s="112">
        <f t="shared" si="4"/>
        <v>60000</v>
      </c>
      <c r="Q31" s="101">
        <v>160</v>
      </c>
      <c r="R31" s="239">
        <f t="shared" si="5"/>
        <v>96000</v>
      </c>
      <c r="S31" s="101">
        <v>200</v>
      </c>
      <c r="T31" s="239">
        <f t="shared" si="6"/>
        <v>120000</v>
      </c>
      <c r="U31" s="101">
        <v>400</v>
      </c>
      <c r="V31" s="239">
        <f t="shared" si="7"/>
        <v>240000</v>
      </c>
      <c r="W31" s="101">
        <v>130</v>
      </c>
      <c r="X31" s="239">
        <f t="shared" si="8"/>
        <v>78000</v>
      </c>
      <c r="Y31" s="135">
        <v>0</v>
      </c>
      <c r="Z31" s="239">
        <f t="shared" si="9"/>
        <v>0</v>
      </c>
      <c r="AA31" s="135">
        <v>0</v>
      </c>
      <c r="AB31" s="239">
        <f t="shared" si="10"/>
        <v>0</v>
      </c>
      <c r="AC31" s="135">
        <v>0</v>
      </c>
      <c r="AD31" s="239">
        <f t="shared" si="11"/>
        <v>0</v>
      </c>
      <c r="AE31" s="136" t="s">
        <v>914</v>
      </c>
      <c r="AF31" s="111">
        <f t="shared" si="12"/>
        <v>3810</v>
      </c>
      <c r="AG31" s="114">
        <v>600</v>
      </c>
      <c r="AH31" s="122">
        <f t="shared" si="13"/>
        <v>2286000</v>
      </c>
      <c r="AI31" s="122">
        <f t="shared" si="14"/>
        <v>228600</v>
      </c>
      <c r="AJ31" s="115">
        <f t="shared" si="15"/>
        <v>2514600</v>
      </c>
    </row>
    <row r="32" spans="1:36" ht="76.5" x14ac:dyDescent="0.25">
      <c r="A32" s="102">
        <v>364</v>
      </c>
      <c r="B32" s="101" t="s">
        <v>1214</v>
      </c>
      <c r="C32" s="100" t="s">
        <v>1285</v>
      </c>
      <c r="D32" s="104" t="s">
        <v>1286</v>
      </c>
      <c r="E32" s="104" t="s">
        <v>1287</v>
      </c>
      <c r="F32" s="104"/>
      <c r="G32" s="101">
        <v>200</v>
      </c>
      <c r="H32" s="239">
        <f t="shared" si="0"/>
        <v>600000</v>
      </c>
      <c r="I32" s="100">
        <v>100</v>
      </c>
      <c r="J32" s="239">
        <f t="shared" si="1"/>
        <v>300000</v>
      </c>
      <c r="K32" s="100">
        <v>140</v>
      </c>
      <c r="L32" s="239">
        <f t="shared" si="2"/>
        <v>420000</v>
      </c>
      <c r="M32" s="100">
        <v>900</v>
      </c>
      <c r="N32" s="239">
        <f t="shared" si="3"/>
        <v>2700000</v>
      </c>
      <c r="O32" s="111">
        <v>300</v>
      </c>
      <c r="P32" s="112">
        <f t="shared" si="4"/>
        <v>900000</v>
      </c>
      <c r="Q32" s="100">
        <v>150</v>
      </c>
      <c r="R32" s="239">
        <f t="shared" si="5"/>
        <v>450000</v>
      </c>
      <c r="S32" s="100">
        <v>200</v>
      </c>
      <c r="T32" s="239">
        <f t="shared" si="6"/>
        <v>600000</v>
      </c>
      <c r="U32" s="100">
        <v>50</v>
      </c>
      <c r="V32" s="239">
        <f t="shared" si="7"/>
        <v>150000</v>
      </c>
      <c r="W32" s="100">
        <v>80</v>
      </c>
      <c r="X32" s="239">
        <f t="shared" si="8"/>
        <v>240000</v>
      </c>
      <c r="Y32" s="135">
        <v>0</v>
      </c>
      <c r="Z32" s="239">
        <f t="shared" si="9"/>
        <v>0</v>
      </c>
      <c r="AA32" s="135">
        <v>0</v>
      </c>
      <c r="AB32" s="239">
        <f t="shared" si="10"/>
        <v>0</v>
      </c>
      <c r="AC32" s="135">
        <v>0</v>
      </c>
      <c r="AD32" s="239">
        <f t="shared" si="11"/>
        <v>0</v>
      </c>
      <c r="AE32" s="101" t="s">
        <v>914</v>
      </c>
      <c r="AF32" s="111">
        <f t="shared" si="12"/>
        <v>2120</v>
      </c>
      <c r="AG32" s="114">
        <v>3000</v>
      </c>
      <c r="AH32" s="122">
        <f t="shared" si="13"/>
        <v>6360000</v>
      </c>
      <c r="AI32" s="122">
        <f t="shared" si="14"/>
        <v>636000</v>
      </c>
      <c r="AJ32" s="115">
        <f t="shared" si="15"/>
        <v>6996000</v>
      </c>
    </row>
    <row r="33" spans="1:36" ht="89.25" x14ac:dyDescent="0.25">
      <c r="A33" s="102">
        <v>365</v>
      </c>
      <c r="B33" s="101" t="s">
        <v>1214</v>
      </c>
      <c r="C33" s="100" t="s">
        <v>1288</v>
      </c>
      <c r="D33" s="104" t="s">
        <v>1289</v>
      </c>
      <c r="E33" s="104" t="s">
        <v>1290</v>
      </c>
      <c r="F33" s="104"/>
      <c r="G33" s="101">
        <v>1200</v>
      </c>
      <c r="H33" s="239">
        <f t="shared" si="0"/>
        <v>2520000</v>
      </c>
      <c r="I33" s="100">
        <v>200</v>
      </c>
      <c r="J33" s="239">
        <f t="shared" si="1"/>
        <v>420000</v>
      </c>
      <c r="K33" s="100">
        <v>120</v>
      </c>
      <c r="L33" s="239">
        <f t="shared" si="2"/>
        <v>252000</v>
      </c>
      <c r="M33" s="100">
        <v>900</v>
      </c>
      <c r="N33" s="239">
        <f t="shared" si="3"/>
        <v>1890000</v>
      </c>
      <c r="O33" s="111">
        <v>300</v>
      </c>
      <c r="P33" s="112">
        <f t="shared" si="4"/>
        <v>630000</v>
      </c>
      <c r="Q33" s="100">
        <v>150</v>
      </c>
      <c r="R33" s="239">
        <f t="shared" si="5"/>
        <v>315000</v>
      </c>
      <c r="S33" s="100">
        <v>200</v>
      </c>
      <c r="T33" s="239">
        <f t="shared" si="6"/>
        <v>420000</v>
      </c>
      <c r="U33" s="100">
        <v>300</v>
      </c>
      <c r="V33" s="239">
        <f t="shared" si="7"/>
        <v>630000</v>
      </c>
      <c r="W33" s="100">
        <v>80</v>
      </c>
      <c r="X33" s="239">
        <f t="shared" si="8"/>
        <v>168000</v>
      </c>
      <c r="Y33" s="135">
        <v>0</v>
      </c>
      <c r="Z33" s="239">
        <f t="shared" si="9"/>
        <v>0</v>
      </c>
      <c r="AA33" s="135">
        <v>0</v>
      </c>
      <c r="AB33" s="239">
        <f t="shared" si="10"/>
        <v>0</v>
      </c>
      <c r="AC33" s="135">
        <v>0</v>
      </c>
      <c r="AD33" s="239">
        <f t="shared" si="11"/>
        <v>0</v>
      </c>
      <c r="AE33" s="101" t="s">
        <v>914</v>
      </c>
      <c r="AF33" s="111">
        <f t="shared" si="12"/>
        <v>3450</v>
      </c>
      <c r="AG33" s="114">
        <v>2100</v>
      </c>
      <c r="AH33" s="122">
        <f t="shared" si="13"/>
        <v>7245000</v>
      </c>
      <c r="AI33" s="122">
        <f t="shared" si="14"/>
        <v>724500</v>
      </c>
      <c r="AJ33" s="115">
        <f t="shared" si="15"/>
        <v>7969500</v>
      </c>
    </row>
    <row r="34" spans="1:36" ht="51" x14ac:dyDescent="0.25">
      <c r="A34" s="102">
        <v>366</v>
      </c>
      <c r="B34" s="101" t="s">
        <v>1214</v>
      </c>
      <c r="C34" s="100" t="s">
        <v>1291</v>
      </c>
      <c r="D34" s="104" t="s">
        <v>1292</v>
      </c>
      <c r="E34" s="104" t="s">
        <v>1293</v>
      </c>
      <c r="F34" s="104"/>
      <c r="G34" s="101">
        <v>200</v>
      </c>
      <c r="H34" s="239">
        <f t="shared" si="0"/>
        <v>320000</v>
      </c>
      <c r="I34" s="100">
        <v>150</v>
      </c>
      <c r="J34" s="239">
        <f t="shared" si="1"/>
        <v>240000</v>
      </c>
      <c r="K34" s="100">
        <v>50</v>
      </c>
      <c r="L34" s="239">
        <f t="shared" si="2"/>
        <v>80000</v>
      </c>
      <c r="M34" s="100">
        <v>900</v>
      </c>
      <c r="N34" s="239">
        <f t="shared" si="3"/>
        <v>1440000</v>
      </c>
      <c r="O34" s="111">
        <v>500</v>
      </c>
      <c r="P34" s="112">
        <f t="shared" si="4"/>
        <v>800000</v>
      </c>
      <c r="Q34" s="100">
        <v>140</v>
      </c>
      <c r="R34" s="239">
        <f t="shared" si="5"/>
        <v>224000</v>
      </c>
      <c r="S34" s="100">
        <v>200</v>
      </c>
      <c r="T34" s="239">
        <f t="shared" si="6"/>
        <v>320000</v>
      </c>
      <c r="U34" s="100">
        <v>50</v>
      </c>
      <c r="V34" s="239">
        <f t="shared" si="7"/>
        <v>80000</v>
      </c>
      <c r="W34" s="100">
        <v>80</v>
      </c>
      <c r="X34" s="239">
        <f t="shared" si="8"/>
        <v>128000</v>
      </c>
      <c r="Y34" s="135">
        <v>0</v>
      </c>
      <c r="Z34" s="239">
        <f t="shared" si="9"/>
        <v>0</v>
      </c>
      <c r="AA34" s="135">
        <v>0</v>
      </c>
      <c r="AB34" s="239">
        <f t="shared" si="10"/>
        <v>0</v>
      </c>
      <c r="AC34" s="135">
        <v>0</v>
      </c>
      <c r="AD34" s="239">
        <f t="shared" si="11"/>
        <v>0</v>
      </c>
      <c r="AE34" s="101" t="s">
        <v>914</v>
      </c>
      <c r="AF34" s="111">
        <f t="shared" si="12"/>
        <v>2270</v>
      </c>
      <c r="AG34" s="114">
        <v>1600</v>
      </c>
      <c r="AH34" s="122">
        <f t="shared" si="13"/>
        <v>3632000</v>
      </c>
      <c r="AI34" s="122">
        <f t="shared" si="14"/>
        <v>363200</v>
      </c>
      <c r="AJ34" s="115">
        <f t="shared" si="15"/>
        <v>3995200</v>
      </c>
    </row>
    <row r="35" spans="1:36" ht="51" x14ac:dyDescent="0.25">
      <c r="A35" s="102">
        <v>367</v>
      </c>
      <c r="B35" s="101" t="s">
        <v>1214</v>
      </c>
      <c r="C35" s="100" t="s">
        <v>1294</v>
      </c>
      <c r="D35" s="104" t="s">
        <v>1295</v>
      </c>
      <c r="E35" s="104" t="s">
        <v>1296</v>
      </c>
      <c r="F35" s="104"/>
      <c r="G35" s="101">
        <v>400</v>
      </c>
      <c r="H35" s="239">
        <f t="shared" si="0"/>
        <v>1200000</v>
      </c>
      <c r="I35" s="100">
        <v>250</v>
      </c>
      <c r="J35" s="239">
        <f t="shared" si="1"/>
        <v>750000</v>
      </c>
      <c r="K35" s="100">
        <v>50</v>
      </c>
      <c r="L35" s="239">
        <f t="shared" si="2"/>
        <v>150000</v>
      </c>
      <c r="M35" s="100">
        <v>900</v>
      </c>
      <c r="N35" s="239">
        <f t="shared" si="3"/>
        <v>2700000</v>
      </c>
      <c r="O35" s="111">
        <v>500</v>
      </c>
      <c r="P35" s="112">
        <f t="shared" si="4"/>
        <v>1500000</v>
      </c>
      <c r="Q35" s="100">
        <v>200</v>
      </c>
      <c r="R35" s="239">
        <f t="shared" si="5"/>
        <v>600000</v>
      </c>
      <c r="S35" s="100">
        <v>200</v>
      </c>
      <c r="T35" s="239">
        <f t="shared" si="6"/>
        <v>600000</v>
      </c>
      <c r="U35" s="100">
        <v>100</v>
      </c>
      <c r="V35" s="239">
        <f t="shared" si="7"/>
        <v>300000</v>
      </c>
      <c r="W35" s="100">
        <v>50</v>
      </c>
      <c r="X35" s="239">
        <f t="shared" si="8"/>
        <v>150000</v>
      </c>
      <c r="Y35" s="135">
        <v>0</v>
      </c>
      <c r="Z35" s="239">
        <f t="shared" si="9"/>
        <v>0</v>
      </c>
      <c r="AA35" s="135">
        <v>0</v>
      </c>
      <c r="AB35" s="239">
        <f t="shared" si="10"/>
        <v>0</v>
      </c>
      <c r="AC35" s="135">
        <v>0</v>
      </c>
      <c r="AD35" s="239">
        <f t="shared" si="11"/>
        <v>0</v>
      </c>
      <c r="AE35" s="101" t="s">
        <v>914</v>
      </c>
      <c r="AF35" s="111">
        <f t="shared" si="12"/>
        <v>2650</v>
      </c>
      <c r="AG35" s="114">
        <v>3000</v>
      </c>
      <c r="AH35" s="122">
        <f t="shared" si="13"/>
        <v>7950000</v>
      </c>
      <c r="AI35" s="122">
        <f t="shared" si="14"/>
        <v>795000</v>
      </c>
      <c r="AJ35" s="115">
        <f t="shared" si="15"/>
        <v>8745000</v>
      </c>
    </row>
    <row r="36" spans="1:36" ht="63.75" x14ac:dyDescent="0.25">
      <c r="A36" s="102">
        <v>368</v>
      </c>
      <c r="B36" s="101" t="s">
        <v>1214</v>
      </c>
      <c r="C36" s="100" t="s">
        <v>1297</v>
      </c>
      <c r="D36" s="104" t="s">
        <v>1298</v>
      </c>
      <c r="E36" s="104" t="s">
        <v>1299</v>
      </c>
      <c r="F36" s="104"/>
      <c r="G36" s="101">
        <v>800</v>
      </c>
      <c r="H36" s="239">
        <f t="shared" si="0"/>
        <v>560000</v>
      </c>
      <c r="I36" s="100">
        <v>120</v>
      </c>
      <c r="J36" s="239">
        <f t="shared" si="1"/>
        <v>84000</v>
      </c>
      <c r="K36" s="100">
        <v>70</v>
      </c>
      <c r="L36" s="239">
        <f t="shared" si="2"/>
        <v>49000</v>
      </c>
      <c r="M36" s="100">
        <v>900</v>
      </c>
      <c r="N36" s="239">
        <f t="shared" si="3"/>
        <v>630000</v>
      </c>
      <c r="O36" s="111">
        <v>500</v>
      </c>
      <c r="P36" s="112">
        <f t="shared" si="4"/>
        <v>350000</v>
      </c>
      <c r="Q36" s="100">
        <v>280</v>
      </c>
      <c r="R36" s="239">
        <f t="shared" si="5"/>
        <v>196000</v>
      </c>
      <c r="S36" s="100">
        <v>200</v>
      </c>
      <c r="T36" s="239">
        <f t="shared" si="6"/>
        <v>140000</v>
      </c>
      <c r="U36" s="100">
        <v>200</v>
      </c>
      <c r="V36" s="239">
        <f t="shared" si="7"/>
        <v>140000</v>
      </c>
      <c r="W36" s="100">
        <v>40</v>
      </c>
      <c r="X36" s="239">
        <f t="shared" si="8"/>
        <v>28000</v>
      </c>
      <c r="Y36" s="135">
        <v>0</v>
      </c>
      <c r="Z36" s="239">
        <f t="shared" si="9"/>
        <v>0</v>
      </c>
      <c r="AA36" s="135">
        <v>0</v>
      </c>
      <c r="AB36" s="239">
        <f t="shared" si="10"/>
        <v>0</v>
      </c>
      <c r="AC36" s="135">
        <v>0</v>
      </c>
      <c r="AD36" s="239">
        <f t="shared" si="11"/>
        <v>0</v>
      </c>
      <c r="AE36" s="101" t="s">
        <v>914</v>
      </c>
      <c r="AF36" s="111">
        <f t="shared" si="12"/>
        <v>3110</v>
      </c>
      <c r="AG36" s="114">
        <v>700</v>
      </c>
      <c r="AH36" s="122">
        <f t="shared" si="13"/>
        <v>2177000</v>
      </c>
      <c r="AI36" s="122">
        <f t="shared" si="14"/>
        <v>217700</v>
      </c>
      <c r="AJ36" s="115">
        <f t="shared" si="15"/>
        <v>2394700</v>
      </c>
    </row>
    <row r="37" spans="1:36" ht="76.5" x14ac:dyDescent="0.25">
      <c r="A37" s="102">
        <v>369</v>
      </c>
      <c r="B37" s="101" t="s">
        <v>1214</v>
      </c>
      <c r="C37" s="100" t="s">
        <v>1300</v>
      </c>
      <c r="D37" s="104" t="s">
        <v>1301</v>
      </c>
      <c r="E37" s="104" t="s">
        <v>1302</v>
      </c>
      <c r="F37" s="104"/>
      <c r="G37" s="101">
        <v>80</v>
      </c>
      <c r="H37" s="239">
        <f t="shared" si="0"/>
        <v>200000</v>
      </c>
      <c r="I37" s="100">
        <v>150</v>
      </c>
      <c r="J37" s="239">
        <f t="shared" si="1"/>
        <v>375000</v>
      </c>
      <c r="K37" s="100">
        <v>80</v>
      </c>
      <c r="L37" s="239">
        <f t="shared" si="2"/>
        <v>200000</v>
      </c>
      <c r="M37" s="100">
        <v>900</v>
      </c>
      <c r="N37" s="239">
        <f t="shared" si="3"/>
        <v>2250000</v>
      </c>
      <c r="O37" s="111">
        <v>500</v>
      </c>
      <c r="P37" s="112">
        <f t="shared" si="4"/>
        <v>1250000</v>
      </c>
      <c r="Q37" s="100">
        <v>140</v>
      </c>
      <c r="R37" s="239">
        <f t="shared" si="5"/>
        <v>350000</v>
      </c>
      <c r="S37" s="100">
        <v>200</v>
      </c>
      <c r="T37" s="239">
        <f t="shared" si="6"/>
        <v>500000</v>
      </c>
      <c r="U37" s="100">
        <v>20</v>
      </c>
      <c r="V37" s="239">
        <f t="shared" si="7"/>
        <v>50000</v>
      </c>
      <c r="W37" s="100">
        <v>60</v>
      </c>
      <c r="X37" s="239">
        <f t="shared" si="8"/>
        <v>150000</v>
      </c>
      <c r="Y37" s="135">
        <v>0</v>
      </c>
      <c r="Z37" s="239">
        <f t="shared" si="9"/>
        <v>0</v>
      </c>
      <c r="AA37" s="135">
        <v>0</v>
      </c>
      <c r="AB37" s="239">
        <f t="shared" si="10"/>
        <v>0</v>
      </c>
      <c r="AC37" s="135">
        <v>0</v>
      </c>
      <c r="AD37" s="239">
        <f t="shared" si="11"/>
        <v>0</v>
      </c>
      <c r="AE37" s="101" t="s">
        <v>914</v>
      </c>
      <c r="AF37" s="111">
        <f t="shared" si="12"/>
        <v>2130</v>
      </c>
      <c r="AG37" s="114">
        <v>2500</v>
      </c>
      <c r="AH37" s="122">
        <f t="shared" si="13"/>
        <v>5325000</v>
      </c>
      <c r="AI37" s="122">
        <f t="shared" si="14"/>
        <v>532500</v>
      </c>
      <c r="AJ37" s="115">
        <f t="shared" si="15"/>
        <v>5857500</v>
      </c>
    </row>
    <row r="38" spans="1:36" ht="51" x14ac:dyDescent="0.25">
      <c r="A38" s="102">
        <v>370</v>
      </c>
      <c r="B38" s="101" t="s">
        <v>1214</v>
      </c>
      <c r="C38" s="100" t="s">
        <v>1303</v>
      </c>
      <c r="D38" s="104" t="s">
        <v>1304</v>
      </c>
      <c r="E38" s="104" t="s">
        <v>1305</v>
      </c>
      <c r="F38" s="104"/>
      <c r="G38" s="101">
        <v>160</v>
      </c>
      <c r="H38" s="239">
        <f t="shared" si="0"/>
        <v>192000</v>
      </c>
      <c r="I38" s="100">
        <v>100</v>
      </c>
      <c r="J38" s="239">
        <f t="shared" si="1"/>
        <v>120000</v>
      </c>
      <c r="K38" s="100">
        <v>50</v>
      </c>
      <c r="L38" s="239">
        <f t="shared" si="2"/>
        <v>60000</v>
      </c>
      <c r="M38" s="100">
        <v>900</v>
      </c>
      <c r="N38" s="239">
        <f t="shared" si="3"/>
        <v>1080000</v>
      </c>
      <c r="O38" s="111">
        <v>150</v>
      </c>
      <c r="P38" s="112">
        <f t="shared" si="4"/>
        <v>180000</v>
      </c>
      <c r="Q38" s="100">
        <v>200</v>
      </c>
      <c r="R38" s="239">
        <f t="shared" si="5"/>
        <v>240000</v>
      </c>
      <c r="S38" s="100">
        <v>200</v>
      </c>
      <c r="T38" s="239">
        <f t="shared" si="6"/>
        <v>240000</v>
      </c>
      <c r="U38" s="100">
        <v>40</v>
      </c>
      <c r="V38" s="239">
        <f t="shared" si="7"/>
        <v>48000</v>
      </c>
      <c r="W38" s="100">
        <v>50</v>
      </c>
      <c r="X38" s="239">
        <f t="shared" si="8"/>
        <v>60000</v>
      </c>
      <c r="Y38" s="135">
        <v>0</v>
      </c>
      <c r="Z38" s="239">
        <f t="shared" si="9"/>
        <v>0</v>
      </c>
      <c r="AA38" s="135">
        <v>0</v>
      </c>
      <c r="AB38" s="239">
        <f t="shared" si="10"/>
        <v>0</v>
      </c>
      <c r="AC38" s="135">
        <v>0</v>
      </c>
      <c r="AD38" s="239">
        <f t="shared" si="11"/>
        <v>0</v>
      </c>
      <c r="AE38" s="101" t="s">
        <v>914</v>
      </c>
      <c r="AF38" s="111">
        <f t="shared" si="12"/>
        <v>1850</v>
      </c>
      <c r="AG38" s="114">
        <v>1200</v>
      </c>
      <c r="AH38" s="122">
        <f t="shared" si="13"/>
        <v>2220000</v>
      </c>
      <c r="AI38" s="122">
        <f t="shared" si="14"/>
        <v>222000</v>
      </c>
      <c r="AJ38" s="115">
        <f t="shared" si="15"/>
        <v>2442000</v>
      </c>
    </row>
    <row r="39" spans="1:36" ht="51" x14ac:dyDescent="0.25">
      <c r="A39" s="102">
        <v>371</v>
      </c>
      <c r="B39" s="101" t="s">
        <v>1214</v>
      </c>
      <c r="C39" s="100" t="s">
        <v>1306</v>
      </c>
      <c r="D39" s="104" t="s">
        <v>1307</v>
      </c>
      <c r="E39" s="104" t="s">
        <v>1308</v>
      </c>
      <c r="F39" s="104"/>
      <c r="G39" s="101">
        <v>4000</v>
      </c>
      <c r="H39" s="239">
        <f t="shared" si="0"/>
        <v>4800000</v>
      </c>
      <c r="I39" s="100">
        <v>1000</v>
      </c>
      <c r="J39" s="239">
        <f t="shared" si="1"/>
        <v>1200000</v>
      </c>
      <c r="K39" s="100">
        <v>180</v>
      </c>
      <c r="L39" s="239">
        <f t="shared" si="2"/>
        <v>216000</v>
      </c>
      <c r="M39" s="100">
        <v>900</v>
      </c>
      <c r="N39" s="239">
        <f t="shared" si="3"/>
        <v>1080000</v>
      </c>
      <c r="O39" s="111">
        <v>150</v>
      </c>
      <c r="P39" s="112">
        <f t="shared" si="4"/>
        <v>180000</v>
      </c>
      <c r="Q39" s="100">
        <v>140</v>
      </c>
      <c r="R39" s="239">
        <f t="shared" si="5"/>
        <v>168000</v>
      </c>
      <c r="S39" s="100">
        <v>200</v>
      </c>
      <c r="T39" s="239">
        <f t="shared" si="6"/>
        <v>240000</v>
      </c>
      <c r="U39" s="100">
        <v>1000</v>
      </c>
      <c r="V39" s="239">
        <f t="shared" si="7"/>
        <v>1200000</v>
      </c>
      <c r="W39" s="100">
        <v>60</v>
      </c>
      <c r="X39" s="239">
        <f t="shared" si="8"/>
        <v>72000</v>
      </c>
      <c r="Y39" s="135">
        <v>0</v>
      </c>
      <c r="Z39" s="239">
        <f t="shared" si="9"/>
        <v>0</v>
      </c>
      <c r="AA39" s="135">
        <v>0</v>
      </c>
      <c r="AB39" s="239">
        <f t="shared" si="10"/>
        <v>0</v>
      </c>
      <c r="AC39" s="135">
        <v>0</v>
      </c>
      <c r="AD39" s="239">
        <f t="shared" si="11"/>
        <v>0</v>
      </c>
      <c r="AE39" s="101" t="s">
        <v>914</v>
      </c>
      <c r="AF39" s="111">
        <f t="shared" si="12"/>
        <v>7630</v>
      </c>
      <c r="AG39" s="114">
        <v>1200</v>
      </c>
      <c r="AH39" s="122">
        <f t="shared" si="13"/>
        <v>9156000</v>
      </c>
      <c r="AI39" s="122">
        <f t="shared" si="14"/>
        <v>915600</v>
      </c>
      <c r="AJ39" s="115">
        <f t="shared" si="15"/>
        <v>10071600</v>
      </c>
    </row>
    <row r="40" spans="1:36" ht="51" x14ac:dyDescent="0.25">
      <c r="A40" s="102">
        <v>372</v>
      </c>
      <c r="B40" s="101" t="s">
        <v>1214</v>
      </c>
      <c r="C40" s="100" t="s">
        <v>1309</v>
      </c>
      <c r="D40" s="104" t="s">
        <v>1310</v>
      </c>
      <c r="E40" s="104" t="s">
        <v>1311</v>
      </c>
      <c r="F40" s="104" t="s">
        <v>1259</v>
      </c>
      <c r="G40" s="101">
        <v>4000</v>
      </c>
      <c r="H40" s="239">
        <f t="shared" si="0"/>
        <v>2200000</v>
      </c>
      <c r="I40" s="100">
        <v>600</v>
      </c>
      <c r="J40" s="239">
        <f t="shared" si="1"/>
        <v>330000</v>
      </c>
      <c r="K40" s="100">
        <v>250</v>
      </c>
      <c r="L40" s="239">
        <f t="shared" si="2"/>
        <v>137500</v>
      </c>
      <c r="M40" s="100">
        <v>900</v>
      </c>
      <c r="N40" s="239">
        <f t="shared" si="3"/>
        <v>495000</v>
      </c>
      <c r="O40" s="111">
        <v>150</v>
      </c>
      <c r="P40" s="112">
        <f t="shared" si="4"/>
        <v>82500</v>
      </c>
      <c r="Q40" s="100">
        <v>140</v>
      </c>
      <c r="R40" s="239">
        <f t="shared" si="5"/>
        <v>77000</v>
      </c>
      <c r="S40" s="100">
        <v>200</v>
      </c>
      <c r="T40" s="239">
        <f t="shared" si="6"/>
        <v>110000</v>
      </c>
      <c r="U40" s="100">
        <v>1000</v>
      </c>
      <c r="V40" s="239">
        <f t="shared" si="7"/>
        <v>550000</v>
      </c>
      <c r="W40" s="100">
        <v>180</v>
      </c>
      <c r="X40" s="239">
        <f t="shared" si="8"/>
        <v>99000</v>
      </c>
      <c r="Y40" s="135">
        <v>0</v>
      </c>
      <c r="Z40" s="239">
        <f t="shared" si="9"/>
        <v>0</v>
      </c>
      <c r="AA40" s="135">
        <v>0</v>
      </c>
      <c r="AB40" s="239">
        <f t="shared" si="10"/>
        <v>0</v>
      </c>
      <c r="AC40" s="135">
        <v>0</v>
      </c>
      <c r="AD40" s="239">
        <f t="shared" si="11"/>
        <v>0</v>
      </c>
      <c r="AE40" s="101" t="s">
        <v>914</v>
      </c>
      <c r="AF40" s="111">
        <f t="shared" si="12"/>
        <v>7420</v>
      </c>
      <c r="AG40" s="114">
        <v>550</v>
      </c>
      <c r="AH40" s="122">
        <f t="shared" si="13"/>
        <v>4081000</v>
      </c>
      <c r="AI40" s="122">
        <f t="shared" si="14"/>
        <v>408100</v>
      </c>
      <c r="AJ40" s="115">
        <f t="shared" si="15"/>
        <v>4489100</v>
      </c>
    </row>
    <row r="41" spans="1:36" ht="51" x14ac:dyDescent="0.25">
      <c r="A41" s="102">
        <v>373</v>
      </c>
      <c r="B41" s="101" t="s">
        <v>1214</v>
      </c>
      <c r="C41" s="100" t="s">
        <v>1312</v>
      </c>
      <c r="D41" s="104" t="s">
        <v>1313</v>
      </c>
      <c r="E41" s="104" t="s">
        <v>1314</v>
      </c>
      <c r="F41" s="104" t="s">
        <v>1259</v>
      </c>
      <c r="G41" s="101">
        <v>2000</v>
      </c>
      <c r="H41" s="239">
        <f t="shared" si="0"/>
        <v>2000000</v>
      </c>
      <c r="I41" s="100">
        <v>450</v>
      </c>
      <c r="J41" s="239">
        <f t="shared" si="1"/>
        <v>450000</v>
      </c>
      <c r="K41" s="100">
        <v>150</v>
      </c>
      <c r="L41" s="239">
        <f t="shared" si="2"/>
        <v>150000</v>
      </c>
      <c r="M41" s="100">
        <v>1200</v>
      </c>
      <c r="N41" s="239">
        <f t="shared" si="3"/>
        <v>1200000</v>
      </c>
      <c r="O41" s="111">
        <v>150</v>
      </c>
      <c r="P41" s="112">
        <f t="shared" si="4"/>
        <v>150000</v>
      </c>
      <c r="Q41" s="100">
        <v>200</v>
      </c>
      <c r="R41" s="239">
        <f t="shared" si="5"/>
        <v>200000</v>
      </c>
      <c r="S41" s="100">
        <v>200</v>
      </c>
      <c r="T41" s="239">
        <f t="shared" si="6"/>
        <v>200000</v>
      </c>
      <c r="U41" s="100">
        <v>500</v>
      </c>
      <c r="V41" s="239">
        <f t="shared" si="7"/>
        <v>500000</v>
      </c>
      <c r="W41" s="100">
        <v>150</v>
      </c>
      <c r="X41" s="239">
        <f t="shared" si="8"/>
        <v>150000</v>
      </c>
      <c r="Y41" s="135">
        <v>0</v>
      </c>
      <c r="Z41" s="239">
        <f t="shared" si="9"/>
        <v>0</v>
      </c>
      <c r="AA41" s="135">
        <v>0</v>
      </c>
      <c r="AB41" s="239">
        <f t="shared" si="10"/>
        <v>0</v>
      </c>
      <c r="AC41" s="135">
        <v>0</v>
      </c>
      <c r="AD41" s="239">
        <f t="shared" si="11"/>
        <v>0</v>
      </c>
      <c r="AE41" s="101" t="s">
        <v>914</v>
      </c>
      <c r="AF41" s="111">
        <f t="shared" si="12"/>
        <v>5000</v>
      </c>
      <c r="AG41" s="114">
        <v>1000</v>
      </c>
      <c r="AH41" s="122">
        <f t="shared" si="13"/>
        <v>5000000</v>
      </c>
      <c r="AI41" s="122">
        <f t="shared" si="14"/>
        <v>500000</v>
      </c>
      <c r="AJ41" s="115">
        <f t="shared" si="15"/>
        <v>5500000</v>
      </c>
    </row>
    <row r="42" spans="1:36" ht="102" x14ac:dyDescent="0.25">
      <c r="A42" s="102">
        <v>374</v>
      </c>
      <c r="B42" s="101" t="s">
        <v>1214</v>
      </c>
      <c r="C42" s="100" t="s">
        <v>1315</v>
      </c>
      <c r="D42" s="104" t="s">
        <v>1316</v>
      </c>
      <c r="E42" s="104" t="s">
        <v>1317</v>
      </c>
      <c r="F42" s="104" t="s">
        <v>1318</v>
      </c>
      <c r="G42" s="101">
        <v>80</v>
      </c>
      <c r="H42" s="239">
        <f t="shared" si="0"/>
        <v>200000</v>
      </c>
      <c r="I42" s="100">
        <v>30</v>
      </c>
      <c r="J42" s="239">
        <f t="shared" si="1"/>
        <v>75000</v>
      </c>
      <c r="K42" s="100">
        <v>180</v>
      </c>
      <c r="L42" s="239">
        <f t="shared" si="2"/>
        <v>450000</v>
      </c>
      <c r="M42" s="100">
        <v>600</v>
      </c>
      <c r="N42" s="239">
        <f t="shared" si="3"/>
        <v>1500000</v>
      </c>
      <c r="O42" s="111">
        <v>150</v>
      </c>
      <c r="P42" s="112">
        <f t="shared" si="4"/>
        <v>375000</v>
      </c>
      <c r="Q42" s="100">
        <v>40</v>
      </c>
      <c r="R42" s="239">
        <f t="shared" si="5"/>
        <v>100000</v>
      </c>
      <c r="S42" s="100">
        <v>100</v>
      </c>
      <c r="T42" s="239">
        <f t="shared" si="6"/>
        <v>250000</v>
      </c>
      <c r="U42" s="100">
        <v>20</v>
      </c>
      <c r="V42" s="239">
        <f t="shared" si="7"/>
        <v>50000</v>
      </c>
      <c r="W42" s="100">
        <v>30</v>
      </c>
      <c r="X42" s="239">
        <f t="shared" si="8"/>
        <v>75000</v>
      </c>
      <c r="Y42" s="135">
        <v>0</v>
      </c>
      <c r="Z42" s="239">
        <f t="shared" si="9"/>
        <v>0</v>
      </c>
      <c r="AA42" s="135">
        <v>0</v>
      </c>
      <c r="AB42" s="239">
        <f t="shared" si="10"/>
        <v>0</v>
      </c>
      <c r="AC42" s="135">
        <v>0</v>
      </c>
      <c r="AD42" s="239">
        <f t="shared" si="11"/>
        <v>0</v>
      </c>
      <c r="AE42" s="101" t="s">
        <v>914</v>
      </c>
      <c r="AF42" s="111">
        <f t="shared" si="12"/>
        <v>1230</v>
      </c>
      <c r="AG42" s="114">
        <v>2500</v>
      </c>
      <c r="AH42" s="122">
        <f t="shared" si="13"/>
        <v>3075000</v>
      </c>
      <c r="AI42" s="122">
        <f t="shared" si="14"/>
        <v>307500</v>
      </c>
      <c r="AJ42" s="115">
        <f t="shared" si="15"/>
        <v>3382500</v>
      </c>
    </row>
    <row r="43" spans="1:36" ht="51" x14ac:dyDescent="0.25">
      <c r="A43" s="102">
        <v>375</v>
      </c>
      <c r="B43" s="101" t="s">
        <v>1214</v>
      </c>
      <c r="C43" s="100" t="s">
        <v>1319</v>
      </c>
      <c r="D43" s="104" t="s">
        <v>1320</v>
      </c>
      <c r="E43" s="104" t="s">
        <v>1321</v>
      </c>
      <c r="F43" s="104" t="s">
        <v>1318</v>
      </c>
      <c r="G43" s="101">
        <v>80</v>
      </c>
      <c r="H43" s="239">
        <f t="shared" si="0"/>
        <v>280000</v>
      </c>
      <c r="I43" s="100">
        <v>30</v>
      </c>
      <c r="J43" s="239">
        <f t="shared" si="1"/>
        <v>105000</v>
      </c>
      <c r="K43" s="100">
        <v>120</v>
      </c>
      <c r="L43" s="239">
        <f t="shared" si="2"/>
        <v>420000</v>
      </c>
      <c r="M43" s="100">
        <v>600</v>
      </c>
      <c r="N43" s="239">
        <f t="shared" si="3"/>
        <v>2100000</v>
      </c>
      <c r="O43" s="111">
        <v>150</v>
      </c>
      <c r="P43" s="112">
        <f t="shared" si="4"/>
        <v>525000</v>
      </c>
      <c r="Q43" s="100">
        <v>50</v>
      </c>
      <c r="R43" s="239">
        <f t="shared" si="5"/>
        <v>175000</v>
      </c>
      <c r="S43" s="100">
        <v>100</v>
      </c>
      <c r="T43" s="239">
        <f t="shared" si="6"/>
        <v>350000</v>
      </c>
      <c r="U43" s="100">
        <v>20</v>
      </c>
      <c r="V43" s="239">
        <f t="shared" si="7"/>
        <v>70000</v>
      </c>
      <c r="W43" s="100">
        <v>30</v>
      </c>
      <c r="X43" s="239">
        <f t="shared" si="8"/>
        <v>105000</v>
      </c>
      <c r="Y43" s="135">
        <v>0</v>
      </c>
      <c r="Z43" s="239">
        <f t="shared" si="9"/>
        <v>0</v>
      </c>
      <c r="AA43" s="135">
        <v>0</v>
      </c>
      <c r="AB43" s="239">
        <f t="shared" si="10"/>
        <v>0</v>
      </c>
      <c r="AC43" s="135">
        <v>0</v>
      </c>
      <c r="AD43" s="239">
        <f t="shared" si="11"/>
        <v>0</v>
      </c>
      <c r="AE43" s="101" t="s">
        <v>914</v>
      </c>
      <c r="AF43" s="111">
        <f t="shared" si="12"/>
        <v>1180</v>
      </c>
      <c r="AG43" s="114">
        <v>3500</v>
      </c>
      <c r="AH43" s="122">
        <f t="shared" si="13"/>
        <v>4130000</v>
      </c>
      <c r="AI43" s="122">
        <f t="shared" si="14"/>
        <v>413000</v>
      </c>
      <c r="AJ43" s="115">
        <f t="shared" si="15"/>
        <v>4543000</v>
      </c>
    </row>
    <row r="44" spans="1:36" ht="51" x14ac:dyDescent="0.25">
      <c r="A44" s="102">
        <v>376</v>
      </c>
      <c r="B44" s="101" t="s">
        <v>1214</v>
      </c>
      <c r="C44" s="100" t="s">
        <v>1322</v>
      </c>
      <c r="D44" s="104" t="s">
        <v>1323</v>
      </c>
      <c r="E44" s="104" t="s">
        <v>1324</v>
      </c>
      <c r="F44" s="105"/>
      <c r="G44" s="101">
        <v>80</v>
      </c>
      <c r="H44" s="239">
        <f t="shared" si="0"/>
        <v>80000</v>
      </c>
      <c r="I44" s="100">
        <v>30</v>
      </c>
      <c r="J44" s="239">
        <f t="shared" si="1"/>
        <v>30000</v>
      </c>
      <c r="K44" s="100">
        <v>200</v>
      </c>
      <c r="L44" s="239">
        <f t="shared" si="2"/>
        <v>200000</v>
      </c>
      <c r="M44" s="100">
        <v>1200</v>
      </c>
      <c r="N44" s="239">
        <f t="shared" si="3"/>
        <v>1200000</v>
      </c>
      <c r="O44" s="111">
        <v>150</v>
      </c>
      <c r="P44" s="112">
        <f t="shared" si="4"/>
        <v>150000</v>
      </c>
      <c r="Q44" s="100">
        <v>50</v>
      </c>
      <c r="R44" s="239">
        <f t="shared" si="5"/>
        <v>50000</v>
      </c>
      <c r="S44" s="100">
        <v>150</v>
      </c>
      <c r="T44" s="239">
        <f t="shared" si="6"/>
        <v>150000</v>
      </c>
      <c r="U44" s="100">
        <v>20</v>
      </c>
      <c r="V44" s="239">
        <f t="shared" si="7"/>
        <v>20000</v>
      </c>
      <c r="W44" s="100">
        <v>50</v>
      </c>
      <c r="X44" s="239">
        <f t="shared" si="8"/>
        <v>50000</v>
      </c>
      <c r="Y44" s="135">
        <v>0</v>
      </c>
      <c r="Z44" s="239">
        <f t="shared" si="9"/>
        <v>0</v>
      </c>
      <c r="AA44" s="135">
        <v>0</v>
      </c>
      <c r="AB44" s="239">
        <f t="shared" si="10"/>
        <v>0</v>
      </c>
      <c r="AC44" s="135">
        <v>0</v>
      </c>
      <c r="AD44" s="239">
        <f t="shared" si="11"/>
        <v>0</v>
      </c>
      <c r="AE44" s="101" t="s">
        <v>914</v>
      </c>
      <c r="AF44" s="111">
        <f t="shared" si="12"/>
        <v>1930</v>
      </c>
      <c r="AG44" s="114">
        <v>1000</v>
      </c>
      <c r="AH44" s="122">
        <f t="shared" si="13"/>
        <v>1930000</v>
      </c>
      <c r="AI44" s="122">
        <f t="shared" si="14"/>
        <v>193000</v>
      </c>
      <c r="AJ44" s="115">
        <f t="shared" si="15"/>
        <v>2123000</v>
      </c>
    </row>
    <row r="45" spans="1:36" ht="51" x14ac:dyDescent="0.25">
      <c r="A45" s="102">
        <v>377</v>
      </c>
      <c r="B45" s="101" t="s">
        <v>1214</v>
      </c>
      <c r="C45" s="100" t="s">
        <v>1325</v>
      </c>
      <c r="D45" s="104" t="s">
        <v>1326</v>
      </c>
      <c r="E45" s="104" t="s">
        <v>1327</v>
      </c>
      <c r="F45" s="104"/>
      <c r="G45" s="100">
        <v>80</v>
      </c>
      <c r="H45" s="239">
        <f t="shared" si="0"/>
        <v>160000</v>
      </c>
      <c r="I45" s="100">
        <v>60</v>
      </c>
      <c r="J45" s="239">
        <f t="shared" si="1"/>
        <v>120000</v>
      </c>
      <c r="K45" s="100">
        <v>180</v>
      </c>
      <c r="L45" s="239">
        <f t="shared" si="2"/>
        <v>360000</v>
      </c>
      <c r="M45" s="100">
        <v>600</v>
      </c>
      <c r="N45" s="239">
        <f t="shared" si="3"/>
        <v>1200000</v>
      </c>
      <c r="O45" s="111">
        <v>150</v>
      </c>
      <c r="P45" s="112">
        <f t="shared" si="4"/>
        <v>300000</v>
      </c>
      <c r="Q45" s="100">
        <v>200</v>
      </c>
      <c r="R45" s="239">
        <f t="shared" si="5"/>
        <v>400000</v>
      </c>
      <c r="S45" s="100">
        <v>200</v>
      </c>
      <c r="T45" s="239">
        <f t="shared" si="6"/>
        <v>400000</v>
      </c>
      <c r="U45" s="100">
        <v>20</v>
      </c>
      <c r="V45" s="239">
        <f t="shared" si="7"/>
        <v>40000</v>
      </c>
      <c r="W45" s="100">
        <v>50</v>
      </c>
      <c r="X45" s="239">
        <f t="shared" si="8"/>
        <v>100000</v>
      </c>
      <c r="Y45" s="135">
        <v>0</v>
      </c>
      <c r="Z45" s="239">
        <f t="shared" si="9"/>
        <v>0</v>
      </c>
      <c r="AA45" s="135">
        <v>0</v>
      </c>
      <c r="AB45" s="239">
        <f t="shared" si="10"/>
        <v>0</v>
      </c>
      <c r="AC45" s="135">
        <v>0</v>
      </c>
      <c r="AD45" s="239">
        <f t="shared" si="11"/>
        <v>0</v>
      </c>
      <c r="AE45" s="100" t="s">
        <v>914</v>
      </c>
      <c r="AF45" s="111">
        <f t="shared" si="12"/>
        <v>1540</v>
      </c>
      <c r="AG45" s="61">
        <v>2000</v>
      </c>
      <c r="AH45" s="122">
        <f t="shared" si="13"/>
        <v>3080000</v>
      </c>
      <c r="AI45" s="122">
        <f t="shared" si="14"/>
        <v>308000</v>
      </c>
      <c r="AJ45" s="115">
        <f t="shared" si="15"/>
        <v>3388000</v>
      </c>
    </row>
    <row r="46" spans="1:36" ht="76.5" x14ac:dyDescent="0.25">
      <c r="A46" s="102">
        <v>378</v>
      </c>
      <c r="B46" s="101" t="s">
        <v>1214</v>
      </c>
      <c r="C46" s="100" t="s">
        <v>1328</v>
      </c>
      <c r="D46" s="104" t="s">
        <v>1329</v>
      </c>
      <c r="E46" s="104" t="s">
        <v>1330</v>
      </c>
      <c r="F46" s="104" t="s">
        <v>1331</v>
      </c>
      <c r="G46" s="100">
        <v>2000</v>
      </c>
      <c r="H46" s="239">
        <f t="shared" si="0"/>
        <v>5000000</v>
      </c>
      <c r="I46" s="100">
        <v>450</v>
      </c>
      <c r="J46" s="239">
        <f t="shared" si="1"/>
        <v>1125000</v>
      </c>
      <c r="K46" s="100">
        <v>120</v>
      </c>
      <c r="L46" s="239">
        <f t="shared" si="2"/>
        <v>300000</v>
      </c>
      <c r="M46" s="100">
        <v>1200</v>
      </c>
      <c r="N46" s="239">
        <f t="shared" si="3"/>
        <v>3000000</v>
      </c>
      <c r="O46" s="111">
        <v>200</v>
      </c>
      <c r="P46" s="112">
        <f t="shared" si="4"/>
        <v>500000</v>
      </c>
      <c r="Q46" s="100">
        <v>240</v>
      </c>
      <c r="R46" s="239">
        <f t="shared" si="5"/>
        <v>600000</v>
      </c>
      <c r="S46" s="100">
        <v>200</v>
      </c>
      <c r="T46" s="239">
        <f t="shared" si="6"/>
        <v>500000</v>
      </c>
      <c r="U46" s="100">
        <v>500</v>
      </c>
      <c r="V46" s="239">
        <f t="shared" si="7"/>
        <v>1250000</v>
      </c>
      <c r="W46" s="100">
        <v>180</v>
      </c>
      <c r="X46" s="239">
        <f t="shared" si="8"/>
        <v>450000</v>
      </c>
      <c r="Y46" s="135">
        <v>0</v>
      </c>
      <c r="Z46" s="239">
        <f t="shared" si="9"/>
        <v>0</v>
      </c>
      <c r="AA46" s="135">
        <v>0</v>
      </c>
      <c r="AB46" s="239">
        <f t="shared" si="10"/>
        <v>0</v>
      </c>
      <c r="AC46" s="135">
        <v>0</v>
      </c>
      <c r="AD46" s="239">
        <f t="shared" si="11"/>
        <v>0</v>
      </c>
      <c r="AE46" s="100" t="s">
        <v>914</v>
      </c>
      <c r="AF46" s="111">
        <f t="shared" si="12"/>
        <v>5090</v>
      </c>
      <c r="AG46" s="61">
        <v>2500</v>
      </c>
      <c r="AH46" s="122">
        <f t="shared" si="13"/>
        <v>12725000</v>
      </c>
      <c r="AI46" s="122">
        <f t="shared" si="14"/>
        <v>1272500</v>
      </c>
      <c r="AJ46" s="115">
        <f t="shared" si="15"/>
        <v>13997500</v>
      </c>
    </row>
    <row r="47" spans="1:36" ht="140.25" x14ac:dyDescent="0.25">
      <c r="A47" s="102">
        <v>379</v>
      </c>
      <c r="B47" s="101" t="s">
        <v>1214</v>
      </c>
      <c r="C47" s="100" t="s">
        <v>1332</v>
      </c>
      <c r="D47" s="104" t="s">
        <v>1333</v>
      </c>
      <c r="E47" s="104" t="s">
        <v>1334</v>
      </c>
      <c r="F47" s="104"/>
      <c r="G47" s="100">
        <v>2000</v>
      </c>
      <c r="H47" s="239">
        <f t="shared" si="0"/>
        <v>3000000</v>
      </c>
      <c r="I47" s="100">
        <v>600</v>
      </c>
      <c r="J47" s="239">
        <f t="shared" si="1"/>
        <v>900000</v>
      </c>
      <c r="K47" s="100">
        <v>250</v>
      </c>
      <c r="L47" s="239">
        <f t="shared" si="2"/>
        <v>375000</v>
      </c>
      <c r="M47" s="100">
        <v>3000</v>
      </c>
      <c r="N47" s="239">
        <f t="shared" si="3"/>
        <v>4500000</v>
      </c>
      <c r="O47" s="111">
        <v>1000</v>
      </c>
      <c r="P47" s="112">
        <f t="shared" si="4"/>
        <v>1500000</v>
      </c>
      <c r="Q47" s="100">
        <v>260</v>
      </c>
      <c r="R47" s="239">
        <f t="shared" si="5"/>
        <v>390000</v>
      </c>
      <c r="S47" s="100">
        <v>400</v>
      </c>
      <c r="T47" s="239">
        <f t="shared" si="6"/>
        <v>600000</v>
      </c>
      <c r="U47" s="100">
        <v>500</v>
      </c>
      <c r="V47" s="239">
        <f t="shared" si="7"/>
        <v>750000</v>
      </c>
      <c r="W47" s="100">
        <v>140</v>
      </c>
      <c r="X47" s="239">
        <f t="shared" si="8"/>
        <v>210000</v>
      </c>
      <c r="Y47" s="135">
        <v>0</v>
      </c>
      <c r="Z47" s="239">
        <f t="shared" si="9"/>
        <v>0</v>
      </c>
      <c r="AA47" s="135">
        <v>0</v>
      </c>
      <c r="AB47" s="239">
        <f t="shared" si="10"/>
        <v>0</v>
      </c>
      <c r="AC47" s="135">
        <v>0</v>
      </c>
      <c r="AD47" s="239">
        <f t="shared" si="11"/>
        <v>0</v>
      </c>
      <c r="AE47" s="100" t="s">
        <v>914</v>
      </c>
      <c r="AF47" s="111">
        <f t="shared" si="12"/>
        <v>8150</v>
      </c>
      <c r="AG47" s="61">
        <v>1500</v>
      </c>
      <c r="AH47" s="122">
        <f t="shared" si="13"/>
        <v>12225000</v>
      </c>
      <c r="AI47" s="122">
        <f t="shared" si="14"/>
        <v>1222500</v>
      </c>
      <c r="AJ47" s="115">
        <f t="shared" si="15"/>
        <v>13447500</v>
      </c>
    </row>
    <row r="48" spans="1:36" ht="76.5" x14ac:dyDescent="0.25">
      <c r="A48" s="102">
        <v>380</v>
      </c>
      <c r="B48" s="101" t="s">
        <v>1214</v>
      </c>
      <c r="C48" s="100" t="s">
        <v>1335</v>
      </c>
      <c r="D48" s="104" t="s">
        <v>1336</v>
      </c>
      <c r="E48" s="104" t="s">
        <v>1337</v>
      </c>
      <c r="F48" s="104"/>
      <c r="G48" s="100">
        <v>200</v>
      </c>
      <c r="H48" s="239">
        <f t="shared" si="0"/>
        <v>260000</v>
      </c>
      <c r="I48" s="100">
        <v>350</v>
      </c>
      <c r="J48" s="239">
        <f t="shared" si="1"/>
        <v>455000</v>
      </c>
      <c r="K48" s="100">
        <v>160</v>
      </c>
      <c r="L48" s="239">
        <f t="shared" si="2"/>
        <v>208000</v>
      </c>
      <c r="M48" s="100">
        <v>3000</v>
      </c>
      <c r="N48" s="239">
        <f t="shared" si="3"/>
        <v>3900000</v>
      </c>
      <c r="O48" s="111">
        <v>1000</v>
      </c>
      <c r="P48" s="112">
        <f t="shared" si="4"/>
        <v>1300000</v>
      </c>
      <c r="Q48" s="100">
        <v>280</v>
      </c>
      <c r="R48" s="239">
        <f t="shared" si="5"/>
        <v>364000</v>
      </c>
      <c r="S48" s="100">
        <v>200</v>
      </c>
      <c r="T48" s="239">
        <f t="shared" si="6"/>
        <v>260000</v>
      </c>
      <c r="U48" s="100">
        <v>50</v>
      </c>
      <c r="V48" s="239">
        <f t="shared" si="7"/>
        <v>65000</v>
      </c>
      <c r="W48" s="100">
        <v>100</v>
      </c>
      <c r="X48" s="239">
        <f t="shared" si="8"/>
        <v>130000</v>
      </c>
      <c r="Y48" s="135">
        <v>0</v>
      </c>
      <c r="Z48" s="239">
        <f t="shared" si="9"/>
        <v>0</v>
      </c>
      <c r="AA48" s="135">
        <v>0</v>
      </c>
      <c r="AB48" s="239">
        <f t="shared" si="10"/>
        <v>0</v>
      </c>
      <c r="AC48" s="135">
        <v>0</v>
      </c>
      <c r="AD48" s="239">
        <f t="shared" si="11"/>
        <v>0</v>
      </c>
      <c r="AE48" s="100" t="s">
        <v>914</v>
      </c>
      <c r="AF48" s="111">
        <f t="shared" si="12"/>
        <v>5340</v>
      </c>
      <c r="AG48" s="61">
        <v>1300</v>
      </c>
      <c r="AH48" s="122">
        <f t="shared" si="13"/>
        <v>6942000</v>
      </c>
      <c r="AI48" s="122">
        <f t="shared" si="14"/>
        <v>694200</v>
      </c>
      <c r="AJ48" s="115">
        <f t="shared" si="15"/>
        <v>7636200</v>
      </c>
    </row>
    <row r="49" spans="1:36" ht="51" x14ac:dyDescent="0.25">
      <c r="A49" s="102">
        <v>381</v>
      </c>
      <c r="B49" s="101" t="s">
        <v>1214</v>
      </c>
      <c r="C49" s="100" t="s">
        <v>1338</v>
      </c>
      <c r="D49" s="104" t="s">
        <v>1339</v>
      </c>
      <c r="E49" s="104" t="s">
        <v>1340</v>
      </c>
      <c r="F49" s="104"/>
      <c r="G49" s="100">
        <v>2000</v>
      </c>
      <c r="H49" s="239">
        <f t="shared" si="0"/>
        <v>300000</v>
      </c>
      <c r="I49" s="100">
        <v>500</v>
      </c>
      <c r="J49" s="239">
        <f t="shared" si="1"/>
        <v>75000</v>
      </c>
      <c r="K49" s="100">
        <v>180</v>
      </c>
      <c r="L49" s="239">
        <f t="shared" si="2"/>
        <v>27000</v>
      </c>
      <c r="M49" s="100">
        <v>900</v>
      </c>
      <c r="N49" s="239">
        <f t="shared" si="3"/>
        <v>135000</v>
      </c>
      <c r="O49" s="111">
        <v>500</v>
      </c>
      <c r="P49" s="112">
        <f t="shared" si="4"/>
        <v>75000</v>
      </c>
      <c r="Q49" s="100">
        <v>380</v>
      </c>
      <c r="R49" s="239">
        <f t="shared" si="5"/>
        <v>57000</v>
      </c>
      <c r="S49" s="100">
        <v>400</v>
      </c>
      <c r="T49" s="239">
        <f t="shared" si="6"/>
        <v>60000</v>
      </c>
      <c r="U49" s="100">
        <v>500</v>
      </c>
      <c r="V49" s="239">
        <f t="shared" si="7"/>
        <v>75000</v>
      </c>
      <c r="W49" s="100">
        <v>200</v>
      </c>
      <c r="X49" s="239">
        <f t="shared" si="8"/>
        <v>30000</v>
      </c>
      <c r="Y49" s="135">
        <v>0</v>
      </c>
      <c r="Z49" s="239">
        <f t="shared" si="9"/>
        <v>0</v>
      </c>
      <c r="AA49" s="135">
        <v>0</v>
      </c>
      <c r="AB49" s="239">
        <f t="shared" si="10"/>
        <v>0</v>
      </c>
      <c r="AC49" s="135">
        <v>0</v>
      </c>
      <c r="AD49" s="239">
        <f t="shared" si="11"/>
        <v>0</v>
      </c>
      <c r="AE49" s="100" t="s">
        <v>914</v>
      </c>
      <c r="AF49" s="111">
        <f t="shared" si="12"/>
        <v>5560</v>
      </c>
      <c r="AG49" s="61">
        <v>150</v>
      </c>
      <c r="AH49" s="122">
        <f t="shared" si="13"/>
        <v>834000</v>
      </c>
      <c r="AI49" s="122">
        <f t="shared" si="14"/>
        <v>83400</v>
      </c>
      <c r="AJ49" s="115">
        <f t="shared" si="15"/>
        <v>917400</v>
      </c>
    </row>
    <row r="50" spans="1:36" ht="51" x14ac:dyDescent="0.25">
      <c r="A50" s="102">
        <v>382</v>
      </c>
      <c r="B50" s="101" t="s">
        <v>1214</v>
      </c>
      <c r="C50" s="100" t="s">
        <v>1341</v>
      </c>
      <c r="D50" s="104" t="s">
        <v>1342</v>
      </c>
      <c r="E50" s="104" t="s">
        <v>1343</v>
      </c>
      <c r="F50" s="104"/>
      <c r="G50" s="100">
        <v>2000</v>
      </c>
      <c r="H50" s="239">
        <f t="shared" si="0"/>
        <v>240000</v>
      </c>
      <c r="I50" s="100">
        <v>500</v>
      </c>
      <c r="J50" s="239">
        <f t="shared" si="1"/>
        <v>60000</v>
      </c>
      <c r="K50" s="100">
        <v>100</v>
      </c>
      <c r="L50" s="239">
        <f t="shared" si="2"/>
        <v>12000</v>
      </c>
      <c r="M50" s="100">
        <v>900</v>
      </c>
      <c r="N50" s="239">
        <f t="shared" si="3"/>
        <v>108000</v>
      </c>
      <c r="O50" s="111">
        <v>500</v>
      </c>
      <c r="P50" s="112">
        <f t="shared" si="4"/>
        <v>60000</v>
      </c>
      <c r="Q50" s="100">
        <v>380</v>
      </c>
      <c r="R50" s="239">
        <f t="shared" si="5"/>
        <v>45600</v>
      </c>
      <c r="S50" s="100">
        <v>400</v>
      </c>
      <c r="T50" s="239">
        <f t="shared" si="6"/>
        <v>48000</v>
      </c>
      <c r="U50" s="100">
        <v>500</v>
      </c>
      <c r="V50" s="239">
        <f t="shared" si="7"/>
        <v>60000</v>
      </c>
      <c r="W50" s="100">
        <v>160</v>
      </c>
      <c r="X50" s="239">
        <f t="shared" si="8"/>
        <v>19200</v>
      </c>
      <c r="Y50" s="135">
        <v>0</v>
      </c>
      <c r="Z50" s="239">
        <f t="shared" si="9"/>
        <v>0</v>
      </c>
      <c r="AA50" s="135">
        <v>0</v>
      </c>
      <c r="AB50" s="239">
        <f t="shared" si="10"/>
        <v>0</v>
      </c>
      <c r="AC50" s="135">
        <v>0</v>
      </c>
      <c r="AD50" s="239">
        <f t="shared" si="11"/>
        <v>0</v>
      </c>
      <c r="AE50" s="100" t="s">
        <v>914</v>
      </c>
      <c r="AF50" s="111">
        <f t="shared" si="12"/>
        <v>5440</v>
      </c>
      <c r="AG50" s="61">
        <v>120</v>
      </c>
      <c r="AH50" s="122">
        <f t="shared" si="13"/>
        <v>652800</v>
      </c>
      <c r="AI50" s="122">
        <f t="shared" si="14"/>
        <v>65280</v>
      </c>
      <c r="AJ50" s="115">
        <f t="shared" si="15"/>
        <v>718080</v>
      </c>
    </row>
    <row r="51" spans="1:36" ht="51" x14ac:dyDescent="0.25">
      <c r="A51" s="102">
        <v>383</v>
      </c>
      <c r="B51" s="101" t="s">
        <v>1214</v>
      </c>
      <c r="C51" s="100" t="s">
        <v>1344</v>
      </c>
      <c r="D51" s="104" t="s">
        <v>1345</v>
      </c>
      <c r="E51" s="104" t="s">
        <v>1346</v>
      </c>
      <c r="F51" s="104"/>
      <c r="G51" s="100">
        <v>2000</v>
      </c>
      <c r="H51" s="239">
        <f t="shared" si="0"/>
        <v>180000</v>
      </c>
      <c r="I51" s="100">
        <v>1000</v>
      </c>
      <c r="J51" s="239">
        <f t="shared" si="1"/>
        <v>90000</v>
      </c>
      <c r="K51" s="100">
        <v>250</v>
      </c>
      <c r="L51" s="239">
        <f t="shared" si="2"/>
        <v>22500</v>
      </c>
      <c r="M51" s="100">
        <v>900</v>
      </c>
      <c r="N51" s="239">
        <f t="shared" si="3"/>
        <v>81000</v>
      </c>
      <c r="O51" s="111">
        <v>500</v>
      </c>
      <c r="P51" s="112">
        <f t="shared" si="4"/>
        <v>45000</v>
      </c>
      <c r="Q51" s="100">
        <v>280</v>
      </c>
      <c r="R51" s="239">
        <f t="shared" si="5"/>
        <v>25200</v>
      </c>
      <c r="S51" s="100">
        <v>400</v>
      </c>
      <c r="T51" s="239">
        <f t="shared" si="6"/>
        <v>36000</v>
      </c>
      <c r="U51" s="100">
        <v>500</v>
      </c>
      <c r="V51" s="239">
        <f t="shared" si="7"/>
        <v>45000</v>
      </c>
      <c r="W51" s="100">
        <v>200</v>
      </c>
      <c r="X51" s="239">
        <f t="shared" si="8"/>
        <v>18000</v>
      </c>
      <c r="Y51" s="135">
        <v>0</v>
      </c>
      <c r="Z51" s="239">
        <f t="shared" si="9"/>
        <v>0</v>
      </c>
      <c r="AA51" s="135">
        <v>0</v>
      </c>
      <c r="AB51" s="239">
        <f t="shared" si="10"/>
        <v>0</v>
      </c>
      <c r="AC51" s="135">
        <v>0</v>
      </c>
      <c r="AD51" s="239">
        <f t="shared" si="11"/>
        <v>0</v>
      </c>
      <c r="AE51" s="100" t="s">
        <v>914</v>
      </c>
      <c r="AF51" s="111">
        <f t="shared" si="12"/>
        <v>6030</v>
      </c>
      <c r="AG51" s="61">
        <v>90</v>
      </c>
      <c r="AH51" s="122">
        <f t="shared" si="13"/>
        <v>542700</v>
      </c>
      <c r="AI51" s="122">
        <f t="shared" si="14"/>
        <v>54270</v>
      </c>
      <c r="AJ51" s="115">
        <f t="shared" si="15"/>
        <v>596970</v>
      </c>
    </row>
    <row r="52" spans="1:36" ht="102" x14ac:dyDescent="0.25">
      <c r="A52" s="102">
        <v>384</v>
      </c>
      <c r="B52" s="101" t="s">
        <v>1214</v>
      </c>
      <c r="C52" s="100" t="s">
        <v>1347</v>
      </c>
      <c r="D52" s="104" t="s">
        <v>1348</v>
      </c>
      <c r="E52" s="104" t="s">
        <v>1349</v>
      </c>
      <c r="F52" s="104" t="s">
        <v>1350</v>
      </c>
      <c r="G52" s="100">
        <v>2000</v>
      </c>
      <c r="H52" s="239">
        <f t="shared" si="0"/>
        <v>560000</v>
      </c>
      <c r="I52" s="100">
        <v>400</v>
      </c>
      <c r="J52" s="239">
        <f t="shared" si="1"/>
        <v>112000</v>
      </c>
      <c r="K52" s="100">
        <v>300</v>
      </c>
      <c r="L52" s="239">
        <f t="shared" si="2"/>
        <v>84000</v>
      </c>
      <c r="M52" s="100">
        <v>900</v>
      </c>
      <c r="N52" s="239">
        <f t="shared" si="3"/>
        <v>252000</v>
      </c>
      <c r="O52" s="111">
        <v>500</v>
      </c>
      <c r="P52" s="112">
        <f t="shared" si="4"/>
        <v>140000</v>
      </c>
      <c r="Q52" s="100">
        <v>370</v>
      </c>
      <c r="R52" s="239">
        <f t="shared" si="5"/>
        <v>103600</v>
      </c>
      <c r="S52" s="100">
        <v>400</v>
      </c>
      <c r="T52" s="239">
        <f t="shared" si="6"/>
        <v>112000</v>
      </c>
      <c r="U52" s="100">
        <v>500</v>
      </c>
      <c r="V52" s="239">
        <f t="shared" si="7"/>
        <v>140000</v>
      </c>
      <c r="W52" s="100">
        <v>200</v>
      </c>
      <c r="X52" s="239">
        <f t="shared" si="8"/>
        <v>56000</v>
      </c>
      <c r="Y52" s="135">
        <v>0</v>
      </c>
      <c r="Z52" s="239">
        <f t="shared" si="9"/>
        <v>0</v>
      </c>
      <c r="AA52" s="135">
        <v>0</v>
      </c>
      <c r="AB52" s="239">
        <f t="shared" si="10"/>
        <v>0</v>
      </c>
      <c r="AC52" s="135">
        <v>0</v>
      </c>
      <c r="AD52" s="239">
        <f t="shared" si="11"/>
        <v>0</v>
      </c>
      <c r="AE52" s="100" t="s">
        <v>914</v>
      </c>
      <c r="AF52" s="111">
        <f t="shared" si="12"/>
        <v>5570</v>
      </c>
      <c r="AG52" s="61">
        <v>280</v>
      </c>
      <c r="AH52" s="122">
        <f t="shared" si="13"/>
        <v>1559600</v>
      </c>
      <c r="AI52" s="122">
        <f t="shared" si="14"/>
        <v>155960</v>
      </c>
      <c r="AJ52" s="115">
        <f t="shared" si="15"/>
        <v>1715560</v>
      </c>
    </row>
    <row r="53" spans="1:36" ht="51" x14ac:dyDescent="0.25">
      <c r="A53" s="102">
        <v>385</v>
      </c>
      <c r="B53" s="101" t="s">
        <v>1214</v>
      </c>
      <c r="C53" s="100" t="s">
        <v>1351</v>
      </c>
      <c r="D53" s="104" t="s">
        <v>1352</v>
      </c>
      <c r="E53" s="104" t="s">
        <v>1353</v>
      </c>
      <c r="F53" s="104"/>
      <c r="G53" s="100">
        <v>400</v>
      </c>
      <c r="H53" s="239">
        <f t="shared" si="0"/>
        <v>400000</v>
      </c>
      <c r="I53" s="100">
        <v>300</v>
      </c>
      <c r="J53" s="239">
        <f t="shared" si="1"/>
        <v>300000</v>
      </c>
      <c r="K53" s="100">
        <v>250</v>
      </c>
      <c r="L53" s="239">
        <f t="shared" si="2"/>
        <v>250000</v>
      </c>
      <c r="M53" s="100">
        <v>900</v>
      </c>
      <c r="N53" s="239">
        <f t="shared" si="3"/>
        <v>900000</v>
      </c>
      <c r="O53" s="111">
        <v>500</v>
      </c>
      <c r="P53" s="112">
        <f t="shared" si="4"/>
        <v>500000</v>
      </c>
      <c r="Q53" s="100">
        <v>250</v>
      </c>
      <c r="R53" s="239">
        <f t="shared" si="5"/>
        <v>250000</v>
      </c>
      <c r="S53" s="100">
        <v>400</v>
      </c>
      <c r="T53" s="239">
        <f t="shared" si="6"/>
        <v>400000</v>
      </c>
      <c r="U53" s="100">
        <v>100</v>
      </c>
      <c r="V53" s="239">
        <f t="shared" si="7"/>
        <v>100000</v>
      </c>
      <c r="W53" s="100">
        <v>200</v>
      </c>
      <c r="X53" s="239">
        <f t="shared" si="8"/>
        <v>200000</v>
      </c>
      <c r="Y53" s="135">
        <v>0</v>
      </c>
      <c r="Z53" s="239">
        <f t="shared" si="9"/>
        <v>0</v>
      </c>
      <c r="AA53" s="135">
        <v>0</v>
      </c>
      <c r="AB53" s="239">
        <f t="shared" si="10"/>
        <v>0</v>
      </c>
      <c r="AC53" s="135">
        <v>0</v>
      </c>
      <c r="AD53" s="239">
        <f t="shared" si="11"/>
        <v>0</v>
      </c>
      <c r="AE53" s="100" t="s">
        <v>914</v>
      </c>
      <c r="AF53" s="111">
        <f t="shared" si="12"/>
        <v>3300</v>
      </c>
      <c r="AG53" s="61">
        <v>1000</v>
      </c>
      <c r="AH53" s="122">
        <f t="shared" si="13"/>
        <v>3300000</v>
      </c>
      <c r="AI53" s="122">
        <f t="shared" si="14"/>
        <v>330000</v>
      </c>
      <c r="AJ53" s="115">
        <f t="shared" si="15"/>
        <v>3630000</v>
      </c>
    </row>
    <row r="54" spans="1:36" ht="76.5" x14ac:dyDescent="0.25">
      <c r="A54" s="102">
        <v>386</v>
      </c>
      <c r="B54" s="101" t="s">
        <v>1214</v>
      </c>
      <c r="C54" s="100" t="s">
        <v>1354</v>
      </c>
      <c r="D54" s="104" t="s">
        <v>1355</v>
      </c>
      <c r="E54" s="104" t="s">
        <v>1356</v>
      </c>
      <c r="F54" s="104"/>
      <c r="G54" s="100">
        <v>800</v>
      </c>
      <c r="H54" s="239">
        <f t="shared" si="0"/>
        <v>320000</v>
      </c>
      <c r="I54" s="100">
        <v>450</v>
      </c>
      <c r="J54" s="239">
        <f t="shared" si="1"/>
        <v>180000</v>
      </c>
      <c r="K54" s="100">
        <v>130</v>
      </c>
      <c r="L54" s="239">
        <f t="shared" si="2"/>
        <v>52000</v>
      </c>
      <c r="M54" s="100">
        <v>900</v>
      </c>
      <c r="N54" s="239">
        <f t="shared" si="3"/>
        <v>360000</v>
      </c>
      <c r="O54" s="111">
        <v>500</v>
      </c>
      <c r="P54" s="112">
        <f t="shared" si="4"/>
        <v>200000</v>
      </c>
      <c r="Q54" s="100">
        <v>250</v>
      </c>
      <c r="R54" s="239">
        <f t="shared" si="5"/>
        <v>100000</v>
      </c>
      <c r="S54" s="100">
        <v>600</v>
      </c>
      <c r="T54" s="239">
        <f t="shared" si="6"/>
        <v>240000</v>
      </c>
      <c r="U54" s="100">
        <v>200</v>
      </c>
      <c r="V54" s="239">
        <f t="shared" si="7"/>
        <v>80000</v>
      </c>
      <c r="W54" s="100">
        <v>200</v>
      </c>
      <c r="X54" s="239">
        <f t="shared" si="8"/>
        <v>80000</v>
      </c>
      <c r="Y54" s="135">
        <v>0</v>
      </c>
      <c r="Z54" s="239">
        <f t="shared" si="9"/>
        <v>0</v>
      </c>
      <c r="AA54" s="135">
        <v>0</v>
      </c>
      <c r="AB54" s="239">
        <f t="shared" si="10"/>
        <v>0</v>
      </c>
      <c r="AC54" s="135">
        <v>0</v>
      </c>
      <c r="AD54" s="239">
        <f t="shared" si="11"/>
        <v>0</v>
      </c>
      <c r="AE54" s="100" t="s">
        <v>914</v>
      </c>
      <c r="AF54" s="111">
        <f t="shared" si="12"/>
        <v>4030</v>
      </c>
      <c r="AG54" s="61">
        <v>400</v>
      </c>
      <c r="AH54" s="122">
        <f t="shared" si="13"/>
        <v>1612000</v>
      </c>
      <c r="AI54" s="122">
        <f t="shared" si="14"/>
        <v>161200</v>
      </c>
      <c r="AJ54" s="115">
        <f t="shared" si="15"/>
        <v>1773200</v>
      </c>
    </row>
    <row r="55" spans="1:36" ht="89.25" x14ac:dyDescent="0.25">
      <c r="A55" s="102">
        <v>387</v>
      </c>
      <c r="B55" s="101" t="s">
        <v>1214</v>
      </c>
      <c r="C55" s="100" t="s">
        <v>1357</v>
      </c>
      <c r="D55" s="104" t="s">
        <v>1358</v>
      </c>
      <c r="E55" s="104" t="s">
        <v>1359</v>
      </c>
      <c r="F55" s="104"/>
      <c r="G55" s="100">
        <v>200</v>
      </c>
      <c r="H55" s="239">
        <f t="shared" si="0"/>
        <v>60000</v>
      </c>
      <c r="I55" s="100">
        <v>300</v>
      </c>
      <c r="J55" s="239">
        <f t="shared" si="1"/>
        <v>90000</v>
      </c>
      <c r="K55" s="100">
        <v>200</v>
      </c>
      <c r="L55" s="239">
        <f t="shared" si="2"/>
        <v>60000</v>
      </c>
      <c r="M55" s="100">
        <v>900</v>
      </c>
      <c r="N55" s="239">
        <f t="shared" si="3"/>
        <v>270000</v>
      </c>
      <c r="O55" s="111">
        <v>500</v>
      </c>
      <c r="P55" s="112">
        <f t="shared" si="4"/>
        <v>150000</v>
      </c>
      <c r="Q55" s="100">
        <v>130</v>
      </c>
      <c r="R55" s="239">
        <f t="shared" si="5"/>
        <v>39000</v>
      </c>
      <c r="S55" s="100">
        <v>600</v>
      </c>
      <c r="T55" s="239">
        <f t="shared" si="6"/>
        <v>180000</v>
      </c>
      <c r="U55" s="100">
        <v>50</v>
      </c>
      <c r="V55" s="239">
        <f t="shared" si="7"/>
        <v>15000</v>
      </c>
      <c r="W55" s="100">
        <v>200</v>
      </c>
      <c r="X55" s="239">
        <f t="shared" si="8"/>
        <v>60000</v>
      </c>
      <c r="Y55" s="135">
        <v>0</v>
      </c>
      <c r="Z55" s="239">
        <f t="shared" si="9"/>
        <v>0</v>
      </c>
      <c r="AA55" s="135">
        <v>0</v>
      </c>
      <c r="AB55" s="239">
        <f t="shared" si="10"/>
        <v>0</v>
      </c>
      <c r="AC55" s="135">
        <v>0</v>
      </c>
      <c r="AD55" s="239">
        <f t="shared" si="11"/>
        <v>0</v>
      </c>
      <c r="AE55" s="100" t="s">
        <v>914</v>
      </c>
      <c r="AF55" s="111">
        <f t="shared" si="12"/>
        <v>3080</v>
      </c>
      <c r="AG55" s="61">
        <v>300</v>
      </c>
      <c r="AH55" s="122">
        <f t="shared" si="13"/>
        <v>924000</v>
      </c>
      <c r="AI55" s="122">
        <f t="shared" si="14"/>
        <v>92400</v>
      </c>
      <c r="AJ55" s="115">
        <f t="shared" si="15"/>
        <v>1016400</v>
      </c>
    </row>
    <row r="56" spans="1:36" ht="51" x14ac:dyDescent="0.25">
      <c r="A56" s="102">
        <v>388</v>
      </c>
      <c r="B56" s="101" t="s">
        <v>1214</v>
      </c>
      <c r="C56" s="100" t="s">
        <v>1360</v>
      </c>
      <c r="D56" s="104" t="s">
        <v>1361</v>
      </c>
      <c r="E56" s="104" t="s">
        <v>1362</v>
      </c>
      <c r="F56" s="104"/>
      <c r="G56" s="100">
        <v>200</v>
      </c>
      <c r="H56" s="239">
        <f t="shared" si="0"/>
        <v>60000</v>
      </c>
      <c r="I56" s="100">
        <v>100</v>
      </c>
      <c r="J56" s="239">
        <f t="shared" si="1"/>
        <v>30000</v>
      </c>
      <c r="K56" s="100">
        <v>180</v>
      </c>
      <c r="L56" s="239">
        <f t="shared" si="2"/>
        <v>54000</v>
      </c>
      <c r="M56" s="100">
        <v>900</v>
      </c>
      <c r="N56" s="239">
        <f t="shared" si="3"/>
        <v>270000</v>
      </c>
      <c r="O56" s="111">
        <v>500</v>
      </c>
      <c r="P56" s="112">
        <f t="shared" si="4"/>
        <v>150000</v>
      </c>
      <c r="Q56" s="100">
        <v>130</v>
      </c>
      <c r="R56" s="239">
        <f t="shared" si="5"/>
        <v>39000</v>
      </c>
      <c r="S56" s="100">
        <v>600</v>
      </c>
      <c r="T56" s="239">
        <f t="shared" si="6"/>
        <v>180000</v>
      </c>
      <c r="U56" s="100">
        <v>50</v>
      </c>
      <c r="V56" s="239">
        <f t="shared" si="7"/>
        <v>15000</v>
      </c>
      <c r="W56" s="100">
        <v>200</v>
      </c>
      <c r="X56" s="239">
        <f t="shared" si="8"/>
        <v>60000</v>
      </c>
      <c r="Y56" s="135">
        <v>0</v>
      </c>
      <c r="Z56" s="239">
        <f t="shared" si="9"/>
        <v>0</v>
      </c>
      <c r="AA56" s="135">
        <v>0</v>
      </c>
      <c r="AB56" s="239">
        <f t="shared" si="10"/>
        <v>0</v>
      </c>
      <c r="AC56" s="135">
        <v>0</v>
      </c>
      <c r="AD56" s="239">
        <f t="shared" si="11"/>
        <v>0</v>
      </c>
      <c r="AE56" s="100" t="s">
        <v>914</v>
      </c>
      <c r="AF56" s="111">
        <f t="shared" si="12"/>
        <v>2860</v>
      </c>
      <c r="AG56" s="61">
        <v>300</v>
      </c>
      <c r="AH56" s="122">
        <f t="shared" si="13"/>
        <v>858000</v>
      </c>
      <c r="AI56" s="122">
        <f t="shared" si="14"/>
        <v>85800</v>
      </c>
      <c r="AJ56" s="115">
        <f t="shared" si="15"/>
        <v>943800</v>
      </c>
    </row>
    <row r="57" spans="1:36" ht="51" x14ac:dyDescent="0.25">
      <c r="A57" s="102">
        <v>389</v>
      </c>
      <c r="B57" s="101" t="s">
        <v>1214</v>
      </c>
      <c r="C57" s="100" t="s">
        <v>1363</v>
      </c>
      <c r="D57" s="104" t="s">
        <v>1364</v>
      </c>
      <c r="E57" s="104" t="s">
        <v>1365</v>
      </c>
      <c r="F57" s="104"/>
      <c r="G57" s="100">
        <v>800</v>
      </c>
      <c r="H57" s="239">
        <f t="shared" si="0"/>
        <v>544000</v>
      </c>
      <c r="I57" s="100">
        <v>100</v>
      </c>
      <c r="J57" s="239">
        <f t="shared" si="1"/>
        <v>68000</v>
      </c>
      <c r="K57" s="100">
        <v>130</v>
      </c>
      <c r="L57" s="239">
        <f t="shared" si="2"/>
        <v>88400</v>
      </c>
      <c r="M57" s="100">
        <v>900</v>
      </c>
      <c r="N57" s="239">
        <f t="shared" si="3"/>
        <v>612000</v>
      </c>
      <c r="O57" s="111">
        <v>500</v>
      </c>
      <c r="P57" s="112">
        <f t="shared" si="4"/>
        <v>340000</v>
      </c>
      <c r="Q57" s="100">
        <v>250</v>
      </c>
      <c r="R57" s="239">
        <f t="shared" si="5"/>
        <v>170000</v>
      </c>
      <c r="S57" s="100">
        <v>1000</v>
      </c>
      <c r="T57" s="239">
        <f t="shared" si="6"/>
        <v>680000</v>
      </c>
      <c r="U57" s="100">
        <v>200</v>
      </c>
      <c r="V57" s="239">
        <f t="shared" si="7"/>
        <v>136000</v>
      </c>
      <c r="W57" s="100">
        <v>200</v>
      </c>
      <c r="X57" s="239">
        <f t="shared" si="8"/>
        <v>136000</v>
      </c>
      <c r="Y57" s="135">
        <v>0</v>
      </c>
      <c r="Z57" s="239">
        <f t="shared" si="9"/>
        <v>0</v>
      </c>
      <c r="AA57" s="135">
        <v>0</v>
      </c>
      <c r="AB57" s="239">
        <f t="shared" si="10"/>
        <v>0</v>
      </c>
      <c r="AC57" s="135">
        <v>0</v>
      </c>
      <c r="AD57" s="239">
        <f t="shared" si="11"/>
        <v>0</v>
      </c>
      <c r="AE57" s="100" t="s">
        <v>914</v>
      </c>
      <c r="AF57" s="111">
        <f t="shared" si="12"/>
        <v>4080</v>
      </c>
      <c r="AG57" s="61">
        <v>680</v>
      </c>
      <c r="AH57" s="122">
        <f t="shared" si="13"/>
        <v>2774400</v>
      </c>
      <c r="AI57" s="122">
        <f t="shared" si="14"/>
        <v>277440</v>
      </c>
      <c r="AJ57" s="115">
        <f t="shared" si="15"/>
        <v>3051840</v>
      </c>
    </row>
    <row r="58" spans="1:36" ht="51" x14ac:dyDescent="0.25">
      <c r="A58" s="102">
        <v>390</v>
      </c>
      <c r="B58" s="101" t="s">
        <v>1214</v>
      </c>
      <c r="C58" s="100" t="s">
        <v>1366</v>
      </c>
      <c r="D58" s="104" t="s">
        <v>1367</v>
      </c>
      <c r="E58" s="104" t="s">
        <v>1368</v>
      </c>
      <c r="F58" s="104"/>
      <c r="G58" s="100">
        <v>1200</v>
      </c>
      <c r="H58" s="239">
        <f t="shared" si="0"/>
        <v>816000</v>
      </c>
      <c r="I58" s="100">
        <v>250</v>
      </c>
      <c r="J58" s="239">
        <f t="shared" si="1"/>
        <v>170000</v>
      </c>
      <c r="K58" s="100">
        <v>240</v>
      </c>
      <c r="L58" s="239">
        <f t="shared" si="2"/>
        <v>163200</v>
      </c>
      <c r="M58" s="100">
        <v>900</v>
      </c>
      <c r="N58" s="239">
        <f t="shared" si="3"/>
        <v>612000</v>
      </c>
      <c r="O58" s="111">
        <v>500</v>
      </c>
      <c r="P58" s="112">
        <f t="shared" si="4"/>
        <v>340000</v>
      </c>
      <c r="Q58" s="100">
        <v>120</v>
      </c>
      <c r="R58" s="239">
        <f t="shared" si="5"/>
        <v>81600</v>
      </c>
      <c r="S58" s="100">
        <v>1000</v>
      </c>
      <c r="T58" s="239">
        <f t="shared" si="6"/>
        <v>680000</v>
      </c>
      <c r="U58" s="100">
        <v>300</v>
      </c>
      <c r="V58" s="239">
        <f t="shared" si="7"/>
        <v>204000</v>
      </c>
      <c r="W58" s="100">
        <v>200</v>
      </c>
      <c r="X58" s="239">
        <f t="shared" si="8"/>
        <v>136000</v>
      </c>
      <c r="Y58" s="135">
        <v>0</v>
      </c>
      <c r="Z58" s="239">
        <f t="shared" si="9"/>
        <v>0</v>
      </c>
      <c r="AA58" s="135">
        <v>0</v>
      </c>
      <c r="AB58" s="239">
        <f t="shared" si="10"/>
        <v>0</v>
      </c>
      <c r="AC58" s="135">
        <v>0</v>
      </c>
      <c r="AD58" s="239">
        <f t="shared" si="11"/>
        <v>0</v>
      </c>
      <c r="AE58" s="100" t="s">
        <v>914</v>
      </c>
      <c r="AF58" s="111">
        <f t="shared" si="12"/>
        <v>4710</v>
      </c>
      <c r="AG58" s="61">
        <v>680</v>
      </c>
      <c r="AH58" s="122">
        <f t="shared" si="13"/>
        <v>3202800</v>
      </c>
      <c r="AI58" s="122">
        <f t="shared" si="14"/>
        <v>320280</v>
      </c>
      <c r="AJ58" s="115">
        <f t="shared" si="15"/>
        <v>3523080</v>
      </c>
    </row>
    <row r="59" spans="1:36" ht="76.5" x14ac:dyDescent="0.25">
      <c r="A59" s="102">
        <v>391</v>
      </c>
      <c r="B59" s="101" t="s">
        <v>1214</v>
      </c>
      <c r="C59" s="100" t="s">
        <v>1369</v>
      </c>
      <c r="D59" s="104" t="s">
        <v>1370</v>
      </c>
      <c r="E59" s="104" t="s">
        <v>1371</v>
      </c>
      <c r="F59" s="104"/>
      <c r="G59" s="100">
        <v>200</v>
      </c>
      <c r="H59" s="239">
        <f t="shared" si="0"/>
        <v>100000</v>
      </c>
      <c r="I59" s="100">
        <v>50</v>
      </c>
      <c r="J59" s="239">
        <f t="shared" si="1"/>
        <v>25000</v>
      </c>
      <c r="K59" s="100">
        <v>150</v>
      </c>
      <c r="L59" s="239">
        <f t="shared" si="2"/>
        <v>75000</v>
      </c>
      <c r="M59" s="100">
        <v>900</v>
      </c>
      <c r="N59" s="239">
        <f t="shared" si="3"/>
        <v>450000</v>
      </c>
      <c r="O59" s="111">
        <v>500</v>
      </c>
      <c r="P59" s="112">
        <f t="shared" si="4"/>
        <v>250000</v>
      </c>
      <c r="Q59" s="100">
        <v>100</v>
      </c>
      <c r="R59" s="239">
        <f t="shared" si="5"/>
        <v>50000</v>
      </c>
      <c r="S59" s="100">
        <v>1000</v>
      </c>
      <c r="T59" s="239">
        <f t="shared" si="6"/>
        <v>500000</v>
      </c>
      <c r="U59" s="100">
        <v>50</v>
      </c>
      <c r="V59" s="239">
        <f t="shared" si="7"/>
        <v>25000</v>
      </c>
      <c r="W59" s="100">
        <v>100</v>
      </c>
      <c r="X59" s="239">
        <f t="shared" si="8"/>
        <v>50000</v>
      </c>
      <c r="Y59" s="135">
        <v>0</v>
      </c>
      <c r="Z59" s="239">
        <f t="shared" si="9"/>
        <v>0</v>
      </c>
      <c r="AA59" s="135">
        <v>0</v>
      </c>
      <c r="AB59" s="239">
        <f t="shared" si="10"/>
        <v>0</v>
      </c>
      <c r="AC59" s="135">
        <v>0</v>
      </c>
      <c r="AD59" s="239">
        <f t="shared" si="11"/>
        <v>0</v>
      </c>
      <c r="AE59" s="100" t="s">
        <v>914</v>
      </c>
      <c r="AF59" s="111">
        <f t="shared" si="12"/>
        <v>3050</v>
      </c>
      <c r="AG59" s="61">
        <v>500</v>
      </c>
      <c r="AH59" s="122">
        <f t="shared" si="13"/>
        <v>1525000</v>
      </c>
      <c r="AI59" s="122">
        <f t="shared" si="14"/>
        <v>152500</v>
      </c>
      <c r="AJ59" s="115">
        <f t="shared" si="15"/>
        <v>1677500</v>
      </c>
    </row>
    <row r="60" spans="1:36" ht="51" x14ac:dyDescent="0.25">
      <c r="A60" s="102">
        <v>392</v>
      </c>
      <c r="B60" s="101" t="s">
        <v>1214</v>
      </c>
      <c r="C60" s="100" t="s">
        <v>1372</v>
      </c>
      <c r="D60" s="104" t="s">
        <v>1373</v>
      </c>
      <c r="E60" s="104" t="s">
        <v>1374</v>
      </c>
      <c r="F60" s="104"/>
      <c r="G60" s="100">
        <v>200</v>
      </c>
      <c r="H60" s="239">
        <f t="shared" si="0"/>
        <v>90000</v>
      </c>
      <c r="I60" s="100">
        <v>50</v>
      </c>
      <c r="J60" s="239">
        <f t="shared" si="1"/>
        <v>22500</v>
      </c>
      <c r="K60" s="100">
        <v>130</v>
      </c>
      <c r="L60" s="239">
        <f t="shared" si="2"/>
        <v>58500</v>
      </c>
      <c r="M60" s="100">
        <v>900</v>
      </c>
      <c r="N60" s="239">
        <f t="shared" si="3"/>
        <v>405000</v>
      </c>
      <c r="O60" s="111">
        <v>500</v>
      </c>
      <c r="P60" s="112">
        <f t="shared" si="4"/>
        <v>225000</v>
      </c>
      <c r="Q60" s="100">
        <v>100</v>
      </c>
      <c r="R60" s="239">
        <f t="shared" si="5"/>
        <v>45000</v>
      </c>
      <c r="S60" s="100">
        <v>1000</v>
      </c>
      <c r="T60" s="239">
        <f t="shared" si="6"/>
        <v>450000</v>
      </c>
      <c r="U60" s="100">
        <v>50</v>
      </c>
      <c r="V60" s="239">
        <f t="shared" si="7"/>
        <v>22500</v>
      </c>
      <c r="W60" s="100">
        <v>150</v>
      </c>
      <c r="X60" s="239">
        <f t="shared" si="8"/>
        <v>67500</v>
      </c>
      <c r="Y60" s="135">
        <v>0</v>
      </c>
      <c r="Z60" s="239">
        <f t="shared" si="9"/>
        <v>0</v>
      </c>
      <c r="AA60" s="135">
        <v>0</v>
      </c>
      <c r="AB60" s="239">
        <f t="shared" si="10"/>
        <v>0</v>
      </c>
      <c r="AC60" s="135">
        <v>0</v>
      </c>
      <c r="AD60" s="239">
        <f t="shared" si="11"/>
        <v>0</v>
      </c>
      <c r="AE60" s="100" t="s">
        <v>914</v>
      </c>
      <c r="AF60" s="111">
        <f t="shared" si="12"/>
        <v>3080</v>
      </c>
      <c r="AG60" s="61">
        <v>450</v>
      </c>
      <c r="AH60" s="122">
        <f t="shared" si="13"/>
        <v>1386000</v>
      </c>
      <c r="AI60" s="122">
        <f t="shared" si="14"/>
        <v>138600</v>
      </c>
      <c r="AJ60" s="115">
        <f t="shared" si="15"/>
        <v>1524600</v>
      </c>
    </row>
    <row r="61" spans="1:36" ht="51" x14ac:dyDescent="0.25">
      <c r="A61" s="102">
        <v>393</v>
      </c>
      <c r="B61" s="101" t="s">
        <v>1214</v>
      </c>
      <c r="C61" s="100" t="s">
        <v>1375</v>
      </c>
      <c r="D61" s="104" t="s">
        <v>1376</v>
      </c>
      <c r="E61" s="104" t="s">
        <v>1377</v>
      </c>
      <c r="F61" s="104"/>
      <c r="G61" s="100">
        <v>200</v>
      </c>
      <c r="H61" s="239">
        <f t="shared" si="0"/>
        <v>80000</v>
      </c>
      <c r="I61" s="100">
        <v>50</v>
      </c>
      <c r="J61" s="239">
        <f t="shared" si="1"/>
        <v>20000</v>
      </c>
      <c r="K61" s="100">
        <v>150</v>
      </c>
      <c r="L61" s="239">
        <f t="shared" si="2"/>
        <v>60000</v>
      </c>
      <c r="M61" s="100">
        <v>900</v>
      </c>
      <c r="N61" s="239">
        <f t="shared" si="3"/>
        <v>360000</v>
      </c>
      <c r="O61" s="111">
        <v>500</v>
      </c>
      <c r="P61" s="112">
        <f t="shared" si="4"/>
        <v>200000</v>
      </c>
      <c r="Q61" s="100">
        <v>100</v>
      </c>
      <c r="R61" s="239">
        <f t="shared" si="5"/>
        <v>40000</v>
      </c>
      <c r="S61" s="100">
        <v>1000</v>
      </c>
      <c r="T61" s="239">
        <f t="shared" si="6"/>
        <v>400000</v>
      </c>
      <c r="U61" s="100">
        <v>50</v>
      </c>
      <c r="V61" s="239">
        <f t="shared" si="7"/>
        <v>20000</v>
      </c>
      <c r="W61" s="100">
        <v>200</v>
      </c>
      <c r="X61" s="239">
        <f t="shared" si="8"/>
        <v>80000</v>
      </c>
      <c r="Y61" s="135">
        <v>0</v>
      </c>
      <c r="Z61" s="239">
        <f t="shared" si="9"/>
        <v>0</v>
      </c>
      <c r="AA61" s="135">
        <v>0</v>
      </c>
      <c r="AB61" s="239">
        <f t="shared" si="10"/>
        <v>0</v>
      </c>
      <c r="AC61" s="135">
        <v>0</v>
      </c>
      <c r="AD61" s="239">
        <f t="shared" si="11"/>
        <v>0</v>
      </c>
      <c r="AE61" s="100" t="s">
        <v>914</v>
      </c>
      <c r="AF61" s="111">
        <f t="shared" si="12"/>
        <v>3150</v>
      </c>
      <c r="AG61" s="61">
        <v>400</v>
      </c>
      <c r="AH61" s="122">
        <f t="shared" si="13"/>
        <v>1260000</v>
      </c>
      <c r="AI61" s="122">
        <f t="shared" si="14"/>
        <v>126000</v>
      </c>
      <c r="AJ61" s="115">
        <f t="shared" si="15"/>
        <v>1386000</v>
      </c>
    </row>
    <row r="62" spans="1:36" ht="63.75" x14ac:dyDescent="0.25">
      <c r="A62" s="102">
        <v>394</v>
      </c>
      <c r="B62" s="101" t="s">
        <v>1214</v>
      </c>
      <c r="C62" s="100" t="s">
        <v>1378</v>
      </c>
      <c r="D62" s="104" t="s">
        <v>1379</v>
      </c>
      <c r="E62" s="104" t="s">
        <v>1380</v>
      </c>
      <c r="F62" s="104"/>
      <c r="G62" s="100">
        <v>200</v>
      </c>
      <c r="H62" s="239">
        <f t="shared" si="0"/>
        <v>130000</v>
      </c>
      <c r="I62" s="100">
        <v>80</v>
      </c>
      <c r="J62" s="239">
        <f t="shared" si="1"/>
        <v>52000</v>
      </c>
      <c r="K62" s="100">
        <v>120</v>
      </c>
      <c r="L62" s="239">
        <f t="shared" si="2"/>
        <v>78000</v>
      </c>
      <c r="M62" s="100">
        <v>900</v>
      </c>
      <c r="N62" s="239">
        <f t="shared" si="3"/>
        <v>585000</v>
      </c>
      <c r="O62" s="111">
        <v>500</v>
      </c>
      <c r="P62" s="112">
        <f t="shared" si="4"/>
        <v>325000</v>
      </c>
      <c r="Q62" s="100">
        <v>120</v>
      </c>
      <c r="R62" s="239">
        <f t="shared" si="5"/>
        <v>78000</v>
      </c>
      <c r="S62" s="100">
        <v>600</v>
      </c>
      <c r="T62" s="239">
        <f t="shared" si="6"/>
        <v>390000</v>
      </c>
      <c r="U62" s="100">
        <v>50</v>
      </c>
      <c r="V62" s="239">
        <f t="shared" si="7"/>
        <v>32500</v>
      </c>
      <c r="W62" s="100">
        <v>180</v>
      </c>
      <c r="X62" s="239">
        <f t="shared" si="8"/>
        <v>117000</v>
      </c>
      <c r="Y62" s="135">
        <v>0</v>
      </c>
      <c r="Z62" s="239">
        <f t="shared" si="9"/>
        <v>0</v>
      </c>
      <c r="AA62" s="135">
        <v>0</v>
      </c>
      <c r="AB62" s="239">
        <f t="shared" si="10"/>
        <v>0</v>
      </c>
      <c r="AC62" s="135">
        <v>0</v>
      </c>
      <c r="AD62" s="239">
        <f t="shared" si="11"/>
        <v>0</v>
      </c>
      <c r="AE62" s="100" t="s">
        <v>914</v>
      </c>
      <c r="AF62" s="111">
        <f t="shared" si="12"/>
        <v>2750</v>
      </c>
      <c r="AG62" s="61">
        <v>650</v>
      </c>
      <c r="AH62" s="122">
        <f t="shared" si="13"/>
        <v>1787500</v>
      </c>
      <c r="AI62" s="122">
        <f t="shared" si="14"/>
        <v>178750</v>
      </c>
      <c r="AJ62" s="115">
        <f t="shared" si="15"/>
        <v>1966250</v>
      </c>
    </row>
    <row r="63" spans="1:36" ht="51" x14ac:dyDescent="0.25">
      <c r="A63" s="102">
        <v>395</v>
      </c>
      <c r="B63" s="101" t="s">
        <v>1214</v>
      </c>
      <c r="C63" s="100" t="s">
        <v>1381</v>
      </c>
      <c r="D63" s="104" t="s">
        <v>1382</v>
      </c>
      <c r="E63" s="104" t="s">
        <v>1383</v>
      </c>
      <c r="F63" s="104"/>
      <c r="G63" s="100">
        <v>400</v>
      </c>
      <c r="H63" s="239">
        <f t="shared" si="0"/>
        <v>1200000</v>
      </c>
      <c r="I63" s="100">
        <v>120</v>
      </c>
      <c r="J63" s="239">
        <f t="shared" si="1"/>
        <v>360000</v>
      </c>
      <c r="K63" s="100">
        <v>150</v>
      </c>
      <c r="L63" s="239">
        <f t="shared" si="2"/>
        <v>450000</v>
      </c>
      <c r="M63" s="100">
        <v>900</v>
      </c>
      <c r="N63" s="239">
        <f t="shared" si="3"/>
        <v>2700000</v>
      </c>
      <c r="O63" s="111">
        <v>500</v>
      </c>
      <c r="P63" s="112">
        <f t="shared" si="4"/>
        <v>1500000</v>
      </c>
      <c r="Q63" s="100">
        <v>160</v>
      </c>
      <c r="R63" s="239">
        <f t="shared" si="5"/>
        <v>480000</v>
      </c>
      <c r="S63" s="100">
        <v>500</v>
      </c>
      <c r="T63" s="239">
        <f t="shared" si="6"/>
        <v>1500000</v>
      </c>
      <c r="U63" s="100">
        <v>100</v>
      </c>
      <c r="V63" s="239">
        <f t="shared" si="7"/>
        <v>300000</v>
      </c>
      <c r="W63" s="100">
        <v>150</v>
      </c>
      <c r="X63" s="239">
        <f t="shared" si="8"/>
        <v>450000</v>
      </c>
      <c r="Y63" s="135">
        <v>0</v>
      </c>
      <c r="Z63" s="239">
        <f t="shared" si="9"/>
        <v>0</v>
      </c>
      <c r="AA63" s="135">
        <v>0</v>
      </c>
      <c r="AB63" s="239">
        <f t="shared" si="10"/>
        <v>0</v>
      </c>
      <c r="AC63" s="135">
        <v>0</v>
      </c>
      <c r="AD63" s="239">
        <f t="shared" si="11"/>
        <v>0</v>
      </c>
      <c r="AE63" s="100" t="s">
        <v>914</v>
      </c>
      <c r="AF63" s="111">
        <f t="shared" si="12"/>
        <v>2980</v>
      </c>
      <c r="AG63" s="61">
        <v>3000</v>
      </c>
      <c r="AH63" s="122">
        <f t="shared" si="13"/>
        <v>8940000</v>
      </c>
      <c r="AI63" s="122">
        <f t="shared" si="14"/>
        <v>894000</v>
      </c>
      <c r="AJ63" s="115">
        <f t="shared" si="15"/>
        <v>9834000</v>
      </c>
    </row>
    <row r="64" spans="1:36" ht="114.75" x14ac:dyDescent="0.25">
      <c r="A64" s="102">
        <v>396</v>
      </c>
      <c r="B64" s="101" t="s">
        <v>1214</v>
      </c>
      <c r="C64" s="100" t="s">
        <v>1384</v>
      </c>
      <c r="D64" s="104" t="s">
        <v>1385</v>
      </c>
      <c r="E64" s="104" t="s">
        <v>1386</v>
      </c>
      <c r="F64" s="104" t="s">
        <v>1387</v>
      </c>
      <c r="G64" s="100">
        <v>200</v>
      </c>
      <c r="H64" s="239">
        <f t="shared" si="0"/>
        <v>100000</v>
      </c>
      <c r="I64" s="100">
        <v>50</v>
      </c>
      <c r="J64" s="239">
        <f t="shared" si="1"/>
        <v>25000</v>
      </c>
      <c r="K64" s="100">
        <v>120</v>
      </c>
      <c r="L64" s="239">
        <f t="shared" si="2"/>
        <v>60000</v>
      </c>
      <c r="M64" s="100">
        <v>600</v>
      </c>
      <c r="N64" s="239">
        <f t="shared" si="3"/>
        <v>300000</v>
      </c>
      <c r="O64" s="111">
        <v>500</v>
      </c>
      <c r="P64" s="112">
        <f t="shared" si="4"/>
        <v>250000</v>
      </c>
      <c r="Q64" s="100">
        <v>120</v>
      </c>
      <c r="R64" s="239">
        <f t="shared" si="5"/>
        <v>60000</v>
      </c>
      <c r="S64" s="100">
        <v>400</v>
      </c>
      <c r="T64" s="239">
        <f t="shared" si="6"/>
        <v>200000</v>
      </c>
      <c r="U64" s="100">
        <v>50</v>
      </c>
      <c r="V64" s="239">
        <f t="shared" si="7"/>
        <v>25000</v>
      </c>
      <c r="W64" s="100">
        <v>150</v>
      </c>
      <c r="X64" s="239">
        <f t="shared" si="8"/>
        <v>75000</v>
      </c>
      <c r="Y64" s="135">
        <v>0</v>
      </c>
      <c r="Z64" s="239">
        <f t="shared" si="9"/>
        <v>0</v>
      </c>
      <c r="AA64" s="135">
        <v>0</v>
      </c>
      <c r="AB64" s="239">
        <f t="shared" si="10"/>
        <v>0</v>
      </c>
      <c r="AC64" s="135">
        <v>0</v>
      </c>
      <c r="AD64" s="239">
        <f t="shared" si="11"/>
        <v>0</v>
      </c>
      <c r="AE64" s="100" t="s">
        <v>914</v>
      </c>
      <c r="AF64" s="111">
        <f t="shared" si="12"/>
        <v>2190</v>
      </c>
      <c r="AG64" s="61">
        <v>500</v>
      </c>
      <c r="AH64" s="122">
        <f t="shared" si="13"/>
        <v>1095000</v>
      </c>
      <c r="AI64" s="122">
        <f t="shared" si="14"/>
        <v>109500</v>
      </c>
      <c r="AJ64" s="115">
        <f t="shared" si="15"/>
        <v>1204500</v>
      </c>
    </row>
    <row r="65" spans="1:36" ht="51" x14ac:dyDescent="0.25">
      <c r="A65" s="102">
        <v>397</v>
      </c>
      <c r="B65" s="101" t="s">
        <v>1214</v>
      </c>
      <c r="C65" s="100" t="s">
        <v>1388</v>
      </c>
      <c r="D65" s="104" t="s">
        <v>1389</v>
      </c>
      <c r="E65" s="104" t="s">
        <v>1390</v>
      </c>
      <c r="F65" s="104" t="s">
        <v>1391</v>
      </c>
      <c r="G65" s="100">
        <v>200</v>
      </c>
      <c r="H65" s="239">
        <f t="shared" si="0"/>
        <v>120000</v>
      </c>
      <c r="I65" s="100">
        <v>50</v>
      </c>
      <c r="J65" s="239">
        <f t="shared" si="1"/>
        <v>30000</v>
      </c>
      <c r="K65" s="100">
        <v>150</v>
      </c>
      <c r="L65" s="239">
        <f t="shared" si="2"/>
        <v>90000</v>
      </c>
      <c r="M65" s="100">
        <v>600</v>
      </c>
      <c r="N65" s="239">
        <f t="shared" si="3"/>
        <v>360000</v>
      </c>
      <c r="O65" s="111">
        <v>500</v>
      </c>
      <c r="P65" s="112">
        <f t="shared" si="4"/>
        <v>300000</v>
      </c>
      <c r="Q65" s="100">
        <v>100</v>
      </c>
      <c r="R65" s="239">
        <f t="shared" si="5"/>
        <v>60000</v>
      </c>
      <c r="S65" s="100">
        <v>400</v>
      </c>
      <c r="T65" s="239">
        <f t="shared" si="6"/>
        <v>240000</v>
      </c>
      <c r="U65" s="100">
        <v>50</v>
      </c>
      <c r="V65" s="239">
        <f t="shared" si="7"/>
        <v>30000</v>
      </c>
      <c r="W65" s="100">
        <v>100</v>
      </c>
      <c r="X65" s="239">
        <f t="shared" si="8"/>
        <v>60000</v>
      </c>
      <c r="Y65" s="135">
        <v>0</v>
      </c>
      <c r="Z65" s="239">
        <f t="shared" si="9"/>
        <v>0</v>
      </c>
      <c r="AA65" s="135">
        <v>0</v>
      </c>
      <c r="AB65" s="239">
        <f t="shared" si="10"/>
        <v>0</v>
      </c>
      <c r="AC65" s="135">
        <v>0</v>
      </c>
      <c r="AD65" s="239">
        <f t="shared" si="11"/>
        <v>0</v>
      </c>
      <c r="AE65" s="100" t="s">
        <v>914</v>
      </c>
      <c r="AF65" s="111">
        <f t="shared" si="12"/>
        <v>2150</v>
      </c>
      <c r="AG65" s="61">
        <v>600</v>
      </c>
      <c r="AH65" s="122">
        <f t="shared" si="13"/>
        <v>1290000</v>
      </c>
      <c r="AI65" s="122">
        <f t="shared" si="14"/>
        <v>129000</v>
      </c>
      <c r="AJ65" s="115">
        <f t="shared" si="15"/>
        <v>1419000</v>
      </c>
    </row>
    <row r="66" spans="1:36" ht="51" x14ac:dyDescent="0.25">
      <c r="A66" s="102">
        <v>398</v>
      </c>
      <c r="B66" s="101" t="s">
        <v>1214</v>
      </c>
      <c r="C66" s="100" t="s">
        <v>1392</v>
      </c>
      <c r="D66" s="104" t="s">
        <v>1393</v>
      </c>
      <c r="E66" s="104" t="s">
        <v>1394</v>
      </c>
      <c r="F66" s="104" t="s">
        <v>1395</v>
      </c>
      <c r="G66" s="100">
        <v>1600</v>
      </c>
      <c r="H66" s="239">
        <f t="shared" si="0"/>
        <v>608000</v>
      </c>
      <c r="I66" s="100">
        <v>50</v>
      </c>
      <c r="J66" s="239">
        <f t="shared" si="1"/>
        <v>19000</v>
      </c>
      <c r="K66" s="100">
        <v>120</v>
      </c>
      <c r="L66" s="239">
        <f t="shared" si="2"/>
        <v>45600</v>
      </c>
      <c r="M66" s="100">
        <v>900</v>
      </c>
      <c r="N66" s="239">
        <f t="shared" si="3"/>
        <v>342000</v>
      </c>
      <c r="O66" s="111">
        <v>500</v>
      </c>
      <c r="P66" s="112">
        <f t="shared" si="4"/>
        <v>190000</v>
      </c>
      <c r="Q66" s="100">
        <v>210</v>
      </c>
      <c r="R66" s="239">
        <f t="shared" si="5"/>
        <v>79800</v>
      </c>
      <c r="S66" s="100">
        <v>800</v>
      </c>
      <c r="T66" s="239">
        <f t="shared" si="6"/>
        <v>304000</v>
      </c>
      <c r="U66" s="100">
        <v>400</v>
      </c>
      <c r="V66" s="239">
        <f t="shared" si="7"/>
        <v>152000</v>
      </c>
      <c r="W66" s="100">
        <v>200</v>
      </c>
      <c r="X66" s="239">
        <f t="shared" si="8"/>
        <v>76000</v>
      </c>
      <c r="Y66" s="135">
        <v>0</v>
      </c>
      <c r="Z66" s="239">
        <f t="shared" si="9"/>
        <v>0</v>
      </c>
      <c r="AA66" s="135">
        <v>0</v>
      </c>
      <c r="AB66" s="239">
        <f t="shared" si="10"/>
        <v>0</v>
      </c>
      <c r="AC66" s="135">
        <v>0</v>
      </c>
      <c r="AD66" s="239">
        <f t="shared" si="11"/>
        <v>0</v>
      </c>
      <c r="AE66" s="100" t="s">
        <v>914</v>
      </c>
      <c r="AF66" s="111">
        <f t="shared" si="12"/>
        <v>4780</v>
      </c>
      <c r="AG66" s="61">
        <v>380</v>
      </c>
      <c r="AH66" s="122">
        <f t="shared" si="13"/>
        <v>1816400</v>
      </c>
      <c r="AI66" s="122">
        <f t="shared" si="14"/>
        <v>181640</v>
      </c>
      <c r="AJ66" s="115">
        <f t="shared" si="15"/>
        <v>1998040</v>
      </c>
    </row>
    <row r="67" spans="1:36" ht="51" x14ac:dyDescent="0.25">
      <c r="A67" s="102">
        <v>399</v>
      </c>
      <c r="B67" s="101" t="s">
        <v>1214</v>
      </c>
      <c r="C67" s="100" t="s">
        <v>1396</v>
      </c>
      <c r="D67" s="104" t="s">
        <v>1397</v>
      </c>
      <c r="E67" s="104" t="s">
        <v>1398</v>
      </c>
      <c r="F67" s="104" t="s">
        <v>1395</v>
      </c>
      <c r="G67" s="100">
        <v>200</v>
      </c>
      <c r="H67" s="239">
        <f t="shared" si="0"/>
        <v>76000</v>
      </c>
      <c r="I67" s="100">
        <v>80</v>
      </c>
      <c r="J67" s="239">
        <f t="shared" si="1"/>
        <v>30400</v>
      </c>
      <c r="K67" s="100">
        <v>150</v>
      </c>
      <c r="L67" s="239">
        <f t="shared" si="2"/>
        <v>57000</v>
      </c>
      <c r="M67" s="100">
        <v>900</v>
      </c>
      <c r="N67" s="239">
        <f t="shared" si="3"/>
        <v>342000</v>
      </c>
      <c r="O67" s="111">
        <v>500</v>
      </c>
      <c r="P67" s="112">
        <f t="shared" si="4"/>
        <v>190000</v>
      </c>
      <c r="Q67" s="100">
        <v>100</v>
      </c>
      <c r="R67" s="239">
        <f t="shared" si="5"/>
        <v>38000</v>
      </c>
      <c r="S67" s="100">
        <v>400</v>
      </c>
      <c r="T67" s="239">
        <f t="shared" si="6"/>
        <v>152000</v>
      </c>
      <c r="U67" s="100">
        <v>50</v>
      </c>
      <c r="V67" s="239">
        <f t="shared" si="7"/>
        <v>19000</v>
      </c>
      <c r="W67" s="100">
        <v>200</v>
      </c>
      <c r="X67" s="239">
        <f t="shared" si="8"/>
        <v>76000</v>
      </c>
      <c r="Y67" s="135">
        <v>0</v>
      </c>
      <c r="Z67" s="239">
        <f t="shared" si="9"/>
        <v>0</v>
      </c>
      <c r="AA67" s="135">
        <v>0</v>
      </c>
      <c r="AB67" s="239">
        <f t="shared" si="10"/>
        <v>0</v>
      </c>
      <c r="AC67" s="135">
        <v>0</v>
      </c>
      <c r="AD67" s="239">
        <f t="shared" si="11"/>
        <v>0</v>
      </c>
      <c r="AE67" s="100" t="s">
        <v>914</v>
      </c>
      <c r="AF67" s="111">
        <f t="shared" si="12"/>
        <v>2580</v>
      </c>
      <c r="AG67" s="61">
        <v>380</v>
      </c>
      <c r="AH67" s="122">
        <f t="shared" si="13"/>
        <v>980400</v>
      </c>
      <c r="AI67" s="122">
        <f t="shared" si="14"/>
        <v>98040</v>
      </c>
      <c r="AJ67" s="115">
        <f t="shared" si="15"/>
        <v>1078440</v>
      </c>
    </row>
    <row r="68" spans="1:36" ht="51" x14ac:dyDescent="0.25">
      <c r="A68" s="102">
        <v>400</v>
      </c>
      <c r="B68" s="101" t="s">
        <v>1214</v>
      </c>
      <c r="C68" s="100" t="s">
        <v>1399</v>
      </c>
      <c r="D68" s="104" t="s">
        <v>1400</v>
      </c>
      <c r="E68" s="104" t="s">
        <v>1401</v>
      </c>
      <c r="F68" s="104" t="s">
        <v>1395</v>
      </c>
      <c r="G68" s="100">
        <v>200</v>
      </c>
      <c r="H68" s="239">
        <f t="shared" si="0"/>
        <v>76000</v>
      </c>
      <c r="I68" s="100">
        <v>50</v>
      </c>
      <c r="J68" s="239">
        <f t="shared" si="1"/>
        <v>19000</v>
      </c>
      <c r="K68" s="100">
        <v>120</v>
      </c>
      <c r="L68" s="239">
        <f t="shared" si="2"/>
        <v>45600</v>
      </c>
      <c r="M68" s="100">
        <v>900</v>
      </c>
      <c r="N68" s="239">
        <f t="shared" si="3"/>
        <v>342000</v>
      </c>
      <c r="O68" s="111">
        <v>500</v>
      </c>
      <c r="P68" s="112">
        <f t="shared" si="4"/>
        <v>190000</v>
      </c>
      <c r="Q68" s="100">
        <v>210</v>
      </c>
      <c r="R68" s="239">
        <f t="shared" si="5"/>
        <v>79800</v>
      </c>
      <c r="S68" s="100">
        <v>1000</v>
      </c>
      <c r="T68" s="239">
        <f t="shared" si="6"/>
        <v>380000</v>
      </c>
      <c r="U68" s="100">
        <v>50</v>
      </c>
      <c r="V68" s="239">
        <f t="shared" si="7"/>
        <v>19000</v>
      </c>
      <c r="W68" s="100">
        <v>200</v>
      </c>
      <c r="X68" s="239">
        <f t="shared" si="8"/>
        <v>76000</v>
      </c>
      <c r="Y68" s="135">
        <v>0</v>
      </c>
      <c r="Z68" s="239">
        <f t="shared" si="9"/>
        <v>0</v>
      </c>
      <c r="AA68" s="135">
        <v>0</v>
      </c>
      <c r="AB68" s="239">
        <f t="shared" si="10"/>
        <v>0</v>
      </c>
      <c r="AC68" s="135">
        <v>0</v>
      </c>
      <c r="AD68" s="239">
        <f t="shared" si="11"/>
        <v>0</v>
      </c>
      <c r="AE68" s="100" t="s">
        <v>914</v>
      </c>
      <c r="AF68" s="111">
        <f t="shared" si="12"/>
        <v>3230</v>
      </c>
      <c r="AG68" s="61">
        <v>380</v>
      </c>
      <c r="AH68" s="122">
        <f t="shared" si="13"/>
        <v>1227400</v>
      </c>
      <c r="AI68" s="122">
        <f t="shared" si="14"/>
        <v>122740</v>
      </c>
      <c r="AJ68" s="115">
        <f t="shared" si="15"/>
        <v>1350140</v>
      </c>
    </row>
    <row r="69" spans="1:36" ht="51" x14ac:dyDescent="0.25">
      <c r="A69" s="102">
        <v>401</v>
      </c>
      <c r="B69" s="101" t="s">
        <v>1214</v>
      </c>
      <c r="C69" s="100" t="s">
        <v>1402</v>
      </c>
      <c r="D69" s="104" t="s">
        <v>1403</v>
      </c>
      <c r="E69" s="104" t="s">
        <v>1404</v>
      </c>
      <c r="F69" s="104" t="s">
        <v>1395</v>
      </c>
      <c r="G69" s="100">
        <v>80</v>
      </c>
      <c r="H69" s="239">
        <f t="shared" si="0"/>
        <v>88000</v>
      </c>
      <c r="I69" s="100">
        <v>100</v>
      </c>
      <c r="J69" s="239">
        <f t="shared" si="1"/>
        <v>110000</v>
      </c>
      <c r="K69" s="100">
        <v>120</v>
      </c>
      <c r="L69" s="239">
        <f t="shared" si="2"/>
        <v>132000</v>
      </c>
      <c r="M69" s="100">
        <v>600</v>
      </c>
      <c r="N69" s="239">
        <f t="shared" si="3"/>
        <v>660000</v>
      </c>
      <c r="O69" s="111">
        <v>500</v>
      </c>
      <c r="P69" s="112">
        <f t="shared" si="4"/>
        <v>550000</v>
      </c>
      <c r="Q69" s="100">
        <v>140</v>
      </c>
      <c r="R69" s="239">
        <f t="shared" si="5"/>
        <v>154000</v>
      </c>
      <c r="S69" s="100">
        <v>400</v>
      </c>
      <c r="T69" s="239">
        <f t="shared" si="6"/>
        <v>440000</v>
      </c>
      <c r="U69" s="100">
        <v>20</v>
      </c>
      <c r="V69" s="239">
        <f t="shared" si="7"/>
        <v>22000</v>
      </c>
      <c r="W69" s="100">
        <v>90</v>
      </c>
      <c r="X69" s="239">
        <f t="shared" si="8"/>
        <v>99000</v>
      </c>
      <c r="Y69" s="135">
        <v>0</v>
      </c>
      <c r="Z69" s="239">
        <f t="shared" si="9"/>
        <v>0</v>
      </c>
      <c r="AA69" s="135">
        <v>0</v>
      </c>
      <c r="AB69" s="239">
        <f t="shared" si="10"/>
        <v>0</v>
      </c>
      <c r="AC69" s="135">
        <v>0</v>
      </c>
      <c r="AD69" s="239">
        <f t="shared" si="11"/>
        <v>0</v>
      </c>
      <c r="AE69" s="100" t="s">
        <v>914</v>
      </c>
      <c r="AF69" s="111">
        <f t="shared" si="12"/>
        <v>2050</v>
      </c>
      <c r="AG69" s="61">
        <v>1100</v>
      </c>
      <c r="AH69" s="122">
        <f t="shared" si="13"/>
        <v>2255000</v>
      </c>
      <c r="AI69" s="122">
        <f t="shared" si="14"/>
        <v>225500</v>
      </c>
      <c r="AJ69" s="115">
        <f t="shared" si="15"/>
        <v>2480500</v>
      </c>
    </row>
    <row r="70" spans="1:36" ht="51" x14ac:dyDescent="0.25">
      <c r="A70" s="102">
        <v>402</v>
      </c>
      <c r="B70" s="101" t="s">
        <v>1214</v>
      </c>
      <c r="C70" s="100" t="s">
        <v>1405</v>
      </c>
      <c r="D70" s="104" t="s">
        <v>1406</v>
      </c>
      <c r="E70" s="104" t="s">
        <v>1407</v>
      </c>
      <c r="F70" s="104" t="s">
        <v>1395</v>
      </c>
      <c r="G70" s="100">
        <v>20</v>
      </c>
      <c r="H70" s="239">
        <f t="shared" si="0"/>
        <v>22000</v>
      </c>
      <c r="I70" s="100">
        <v>30</v>
      </c>
      <c r="J70" s="239">
        <f t="shared" si="1"/>
        <v>33000</v>
      </c>
      <c r="K70" s="100">
        <v>130</v>
      </c>
      <c r="L70" s="239">
        <f t="shared" si="2"/>
        <v>143000</v>
      </c>
      <c r="M70" s="100">
        <v>900</v>
      </c>
      <c r="N70" s="239">
        <f t="shared" si="3"/>
        <v>990000</v>
      </c>
      <c r="O70" s="111">
        <v>500</v>
      </c>
      <c r="P70" s="112">
        <f t="shared" si="4"/>
        <v>550000</v>
      </c>
      <c r="Q70" s="100">
        <v>100</v>
      </c>
      <c r="R70" s="239">
        <f t="shared" si="5"/>
        <v>110000</v>
      </c>
      <c r="S70" s="100">
        <v>400</v>
      </c>
      <c r="T70" s="239">
        <f t="shared" si="6"/>
        <v>440000</v>
      </c>
      <c r="U70" s="100">
        <v>5</v>
      </c>
      <c r="V70" s="239">
        <f t="shared" si="7"/>
        <v>5500</v>
      </c>
      <c r="W70" s="100">
        <v>90</v>
      </c>
      <c r="X70" s="239">
        <f t="shared" si="8"/>
        <v>99000</v>
      </c>
      <c r="Y70" s="135">
        <v>0</v>
      </c>
      <c r="Z70" s="239">
        <f t="shared" si="9"/>
        <v>0</v>
      </c>
      <c r="AA70" s="135">
        <v>0</v>
      </c>
      <c r="AB70" s="239">
        <f t="shared" si="10"/>
        <v>0</v>
      </c>
      <c r="AC70" s="135">
        <v>0</v>
      </c>
      <c r="AD70" s="239">
        <f t="shared" si="11"/>
        <v>0</v>
      </c>
      <c r="AE70" s="100" t="s">
        <v>914</v>
      </c>
      <c r="AF70" s="111">
        <f t="shared" si="12"/>
        <v>2175</v>
      </c>
      <c r="AG70" s="61">
        <v>1100</v>
      </c>
      <c r="AH70" s="122">
        <f t="shared" si="13"/>
        <v>2392500</v>
      </c>
      <c r="AI70" s="122">
        <f t="shared" si="14"/>
        <v>239250</v>
      </c>
      <c r="AJ70" s="115">
        <f t="shared" si="15"/>
        <v>2631750</v>
      </c>
    </row>
    <row r="71" spans="1:36" ht="51" x14ac:dyDescent="0.25">
      <c r="A71" s="102">
        <v>403</v>
      </c>
      <c r="B71" s="101" t="s">
        <v>1214</v>
      </c>
      <c r="C71" s="100" t="s">
        <v>1408</v>
      </c>
      <c r="D71" s="104" t="s">
        <v>1409</v>
      </c>
      <c r="E71" s="104" t="s">
        <v>1410</v>
      </c>
      <c r="F71" s="104" t="s">
        <v>1331</v>
      </c>
      <c r="G71" s="100">
        <v>80</v>
      </c>
      <c r="H71" s="239">
        <f t="shared" si="0"/>
        <v>52000</v>
      </c>
      <c r="I71" s="100">
        <v>50</v>
      </c>
      <c r="J71" s="239">
        <f t="shared" si="1"/>
        <v>32500</v>
      </c>
      <c r="K71" s="100">
        <v>110</v>
      </c>
      <c r="L71" s="239">
        <f t="shared" si="2"/>
        <v>71500</v>
      </c>
      <c r="M71" s="100">
        <v>900</v>
      </c>
      <c r="N71" s="239">
        <f t="shared" si="3"/>
        <v>585000</v>
      </c>
      <c r="O71" s="111">
        <v>500</v>
      </c>
      <c r="P71" s="112">
        <f t="shared" si="4"/>
        <v>325000</v>
      </c>
      <c r="Q71" s="100">
        <v>120</v>
      </c>
      <c r="R71" s="239">
        <f t="shared" si="5"/>
        <v>78000</v>
      </c>
      <c r="S71" s="100">
        <v>400</v>
      </c>
      <c r="T71" s="239">
        <f t="shared" si="6"/>
        <v>260000</v>
      </c>
      <c r="U71" s="100">
        <v>20</v>
      </c>
      <c r="V71" s="239">
        <f t="shared" si="7"/>
        <v>13000</v>
      </c>
      <c r="W71" s="100">
        <v>200</v>
      </c>
      <c r="X71" s="239">
        <f t="shared" si="8"/>
        <v>130000</v>
      </c>
      <c r="Y71" s="135">
        <v>0</v>
      </c>
      <c r="Z71" s="239">
        <f t="shared" si="9"/>
        <v>0</v>
      </c>
      <c r="AA71" s="135">
        <v>0</v>
      </c>
      <c r="AB71" s="239">
        <f t="shared" si="10"/>
        <v>0</v>
      </c>
      <c r="AC71" s="135">
        <v>0</v>
      </c>
      <c r="AD71" s="239">
        <f t="shared" si="11"/>
        <v>0</v>
      </c>
      <c r="AE71" s="100" t="s">
        <v>914</v>
      </c>
      <c r="AF71" s="111">
        <f t="shared" si="12"/>
        <v>2380</v>
      </c>
      <c r="AG71" s="61">
        <v>650</v>
      </c>
      <c r="AH71" s="122">
        <f t="shared" si="13"/>
        <v>1547000</v>
      </c>
      <c r="AI71" s="122">
        <f t="shared" si="14"/>
        <v>154700</v>
      </c>
      <c r="AJ71" s="115">
        <f t="shared" si="15"/>
        <v>1701700</v>
      </c>
    </row>
    <row r="72" spans="1:36" ht="51" x14ac:dyDescent="0.25">
      <c r="A72" s="102">
        <v>404</v>
      </c>
      <c r="B72" s="101" t="s">
        <v>1214</v>
      </c>
      <c r="C72" s="100" t="s">
        <v>1411</v>
      </c>
      <c r="D72" s="104" t="s">
        <v>1412</v>
      </c>
      <c r="E72" s="104" t="s">
        <v>1413</v>
      </c>
      <c r="F72" s="104" t="s">
        <v>1331</v>
      </c>
      <c r="G72" s="100">
        <v>200</v>
      </c>
      <c r="H72" s="239">
        <f t="shared" si="0"/>
        <v>124000</v>
      </c>
      <c r="I72" s="100">
        <v>50</v>
      </c>
      <c r="J72" s="239">
        <f t="shared" si="1"/>
        <v>31000</v>
      </c>
      <c r="K72" s="100">
        <v>120</v>
      </c>
      <c r="L72" s="239">
        <f t="shared" si="2"/>
        <v>74400</v>
      </c>
      <c r="M72" s="100">
        <v>900</v>
      </c>
      <c r="N72" s="239">
        <f t="shared" si="3"/>
        <v>558000</v>
      </c>
      <c r="O72" s="111">
        <v>500</v>
      </c>
      <c r="P72" s="112">
        <f t="shared" si="4"/>
        <v>310000</v>
      </c>
      <c r="Q72" s="100">
        <v>320</v>
      </c>
      <c r="R72" s="239">
        <f t="shared" si="5"/>
        <v>198400</v>
      </c>
      <c r="S72" s="100">
        <v>400</v>
      </c>
      <c r="T72" s="239">
        <f t="shared" si="6"/>
        <v>248000</v>
      </c>
      <c r="U72" s="100">
        <v>50</v>
      </c>
      <c r="V72" s="239">
        <f t="shared" si="7"/>
        <v>31000</v>
      </c>
      <c r="W72" s="100">
        <v>200</v>
      </c>
      <c r="X72" s="239">
        <f t="shared" si="8"/>
        <v>124000</v>
      </c>
      <c r="Y72" s="135">
        <v>0</v>
      </c>
      <c r="Z72" s="239">
        <f t="shared" si="9"/>
        <v>0</v>
      </c>
      <c r="AA72" s="135">
        <v>0</v>
      </c>
      <c r="AB72" s="239">
        <f t="shared" si="10"/>
        <v>0</v>
      </c>
      <c r="AC72" s="135">
        <v>0</v>
      </c>
      <c r="AD72" s="239">
        <f t="shared" si="11"/>
        <v>0</v>
      </c>
      <c r="AE72" s="100" t="s">
        <v>914</v>
      </c>
      <c r="AF72" s="111">
        <f t="shared" si="12"/>
        <v>2740</v>
      </c>
      <c r="AG72" s="61">
        <v>620</v>
      </c>
      <c r="AH72" s="122">
        <f t="shared" si="13"/>
        <v>1698800</v>
      </c>
      <c r="AI72" s="122">
        <f t="shared" si="14"/>
        <v>169880</v>
      </c>
      <c r="AJ72" s="115">
        <f t="shared" si="15"/>
        <v>1868680</v>
      </c>
    </row>
    <row r="73" spans="1:36" ht="51" x14ac:dyDescent="0.25">
      <c r="A73" s="102">
        <v>405</v>
      </c>
      <c r="B73" s="101" t="s">
        <v>1214</v>
      </c>
      <c r="C73" s="100" t="s">
        <v>1414</v>
      </c>
      <c r="D73" s="104" t="s">
        <v>1415</v>
      </c>
      <c r="E73" s="104" t="s">
        <v>1416</v>
      </c>
      <c r="F73" s="104"/>
      <c r="G73" s="100">
        <v>400</v>
      </c>
      <c r="H73" s="239">
        <f t="shared" si="0"/>
        <v>480000</v>
      </c>
      <c r="I73" s="100">
        <v>150</v>
      </c>
      <c r="J73" s="239">
        <f t="shared" si="1"/>
        <v>180000</v>
      </c>
      <c r="K73" s="100">
        <v>120</v>
      </c>
      <c r="L73" s="239">
        <f t="shared" si="2"/>
        <v>144000</v>
      </c>
      <c r="M73" s="100">
        <v>600</v>
      </c>
      <c r="N73" s="239">
        <f t="shared" si="3"/>
        <v>720000</v>
      </c>
      <c r="O73" s="111">
        <v>500</v>
      </c>
      <c r="P73" s="112">
        <f t="shared" si="4"/>
        <v>600000</v>
      </c>
      <c r="Q73" s="100">
        <v>160</v>
      </c>
      <c r="R73" s="239">
        <f t="shared" si="5"/>
        <v>192000</v>
      </c>
      <c r="S73" s="100">
        <v>100</v>
      </c>
      <c r="T73" s="239">
        <f t="shared" si="6"/>
        <v>120000</v>
      </c>
      <c r="U73" s="100">
        <v>100</v>
      </c>
      <c r="V73" s="239">
        <f t="shared" si="7"/>
        <v>120000</v>
      </c>
      <c r="W73" s="100">
        <v>130</v>
      </c>
      <c r="X73" s="239">
        <f t="shared" si="8"/>
        <v>156000</v>
      </c>
      <c r="Y73" s="135">
        <v>0</v>
      </c>
      <c r="Z73" s="239">
        <f t="shared" si="9"/>
        <v>0</v>
      </c>
      <c r="AA73" s="135">
        <v>0</v>
      </c>
      <c r="AB73" s="239">
        <f t="shared" si="10"/>
        <v>0</v>
      </c>
      <c r="AC73" s="135">
        <v>0</v>
      </c>
      <c r="AD73" s="239">
        <f t="shared" si="11"/>
        <v>0</v>
      </c>
      <c r="AE73" s="100" t="s">
        <v>914</v>
      </c>
      <c r="AF73" s="111">
        <f t="shared" si="12"/>
        <v>2260</v>
      </c>
      <c r="AG73" s="61">
        <v>1200</v>
      </c>
      <c r="AH73" s="122">
        <f t="shared" si="13"/>
        <v>2712000</v>
      </c>
      <c r="AI73" s="122">
        <f t="shared" si="14"/>
        <v>271200</v>
      </c>
      <c r="AJ73" s="115">
        <f t="shared" si="15"/>
        <v>2983200</v>
      </c>
    </row>
    <row r="74" spans="1:36" ht="51" x14ac:dyDescent="0.25">
      <c r="A74" s="102">
        <v>406</v>
      </c>
      <c r="B74" s="101" t="s">
        <v>1214</v>
      </c>
      <c r="C74" s="100" t="s">
        <v>1417</v>
      </c>
      <c r="D74" s="104" t="s">
        <v>1418</v>
      </c>
      <c r="E74" s="104" t="s">
        <v>1419</v>
      </c>
      <c r="F74" s="104" t="s">
        <v>1420</v>
      </c>
      <c r="G74" s="100">
        <v>2000</v>
      </c>
      <c r="H74" s="239">
        <f t="shared" si="0"/>
        <v>600000</v>
      </c>
      <c r="I74" s="100">
        <v>500</v>
      </c>
      <c r="J74" s="239">
        <f t="shared" si="1"/>
        <v>150000</v>
      </c>
      <c r="K74" s="100">
        <v>150</v>
      </c>
      <c r="L74" s="239">
        <f t="shared" si="2"/>
        <v>45000</v>
      </c>
      <c r="M74" s="100">
        <v>900</v>
      </c>
      <c r="N74" s="239">
        <f t="shared" si="3"/>
        <v>270000</v>
      </c>
      <c r="O74" s="111">
        <v>500</v>
      </c>
      <c r="P74" s="112">
        <f t="shared" si="4"/>
        <v>150000</v>
      </c>
      <c r="Q74" s="100">
        <v>400</v>
      </c>
      <c r="R74" s="239">
        <f t="shared" si="5"/>
        <v>120000</v>
      </c>
      <c r="S74" s="100">
        <v>1000</v>
      </c>
      <c r="T74" s="239">
        <f t="shared" si="6"/>
        <v>300000</v>
      </c>
      <c r="U74" s="100">
        <v>500</v>
      </c>
      <c r="V74" s="239">
        <f t="shared" si="7"/>
        <v>150000</v>
      </c>
      <c r="W74" s="100">
        <v>300</v>
      </c>
      <c r="X74" s="239">
        <f t="shared" si="8"/>
        <v>90000</v>
      </c>
      <c r="Y74" s="135">
        <v>0</v>
      </c>
      <c r="Z74" s="239">
        <f t="shared" si="9"/>
        <v>0</v>
      </c>
      <c r="AA74" s="135">
        <v>0</v>
      </c>
      <c r="AB74" s="239">
        <f t="shared" si="10"/>
        <v>0</v>
      </c>
      <c r="AC74" s="135">
        <v>0</v>
      </c>
      <c r="AD74" s="239">
        <f t="shared" si="11"/>
        <v>0</v>
      </c>
      <c r="AE74" s="100" t="s">
        <v>914</v>
      </c>
      <c r="AF74" s="111">
        <f t="shared" si="12"/>
        <v>6250</v>
      </c>
      <c r="AG74" s="61">
        <v>300</v>
      </c>
      <c r="AH74" s="122">
        <f t="shared" si="13"/>
        <v>1875000</v>
      </c>
      <c r="AI74" s="122">
        <f t="shared" si="14"/>
        <v>187500</v>
      </c>
      <c r="AJ74" s="115">
        <f t="shared" si="15"/>
        <v>2062500</v>
      </c>
    </row>
    <row r="75" spans="1:36" ht="51" x14ac:dyDescent="0.25">
      <c r="A75" s="102">
        <v>407</v>
      </c>
      <c r="B75" s="101" t="s">
        <v>1214</v>
      </c>
      <c r="C75" s="100" t="s">
        <v>1421</v>
      </c>
      <c r="D75" s="104" t="s">
        <v>1422</v>
      </c>
      <c r="E75" s="104" t="s">
        <v>1423</v>
      </c>
      <c r="F75" s="104"/>
      <c r="G75" s="100">
        <v>2000</v>
      </c>
      <c r="H75" s="239">
        <f t="shared" si="0"/>
        <v>560000</v>
      </c>
      <c r="I75" s="100">
        <v>300</v>
      </c>
      <c r="J75" s="239">
        <f t="shared" si="1"/>
        <v>84000</v>
      </c>
      <c r="K75" s="100">
        <v>150</v>
      </c>
      <c r="L75" s="239">
        <f t="shared" si="2"/>
        <v>42000</v>
      </c>
      <c r="M75" s="100">
        <v>900</v>
      </c>
      <c r="N75" s="239">
        <f t="shared" si="3"/>
        <v>252000</v>
      </c>
      <c r="O75" s="111">
        <v>500</v>
      </c>
      <c r="P75" s="112">
        <f t="shared" si="4"/>
        <v>140000</v>
      </c>
      <c r="Q75" s="100">
        <v>430</v>
      </c>
      <c r="R75" s="239">
        <f t="shared" si="5"/>
        <v>120400</v>
      </c>
      <c r="S75" s="100">
        <v>1000</v>
      </c>
      <c r="T75" s="239">
        <f t="shared" si="6"/>
        <v>280000</v>
      </c>
      <c r="U75" s="100">
        <v>500</v>
      </c>
      <c r="V75" s="239">
        <f t="shared" si="7"/>
        <v>140000</v>
      </c>
      <c r="W75" s="100">
        <v>200</v>
      </c>
      <c r="X75" s="239">
        <f t="shared" si="8"/>
        <v>56000</v>
      </c>
      <c r="Y75" s="135">
        <v>0</v>
      </c>
      <c r="Z75" s="239">
        <f t="shared" si="9"/>
        <v>0</v>
      </c>
      <c r="AA75" s="135">
        <v>0</v>
      </c>
      <c r="AB75" s="239">
        <f t="shared" si="10"/>
        <v>0</v>
      </c>
      <c r="AC75" s="135">
        <v>0</v>
      </c>
      <c r="AD75" s="239">
        <f t="shared" si="11"/>
        <v>0</v>
      </c>
      <c r="AE75" s="100" t="s">
        <v>914</v>
      </c>
      <c r="AF75" s="111">
        <f t="shared" si="12"/>
        <v>5980</v>
      </c>
      <c r="AG75" s="61">
        <v>280</v>
      </c>
      <c r="AH75" s="122">
        <f t="shared" si="13"/>
        <v>1674400</v>
      </c>
      <c r="AI75" s="122">
        <f t="shared" si="14"/>
        <v>167440</v>
      </c>
      <c r="AJ75" s="115">
        <f t="shared" si="15"/>
        <v>1841840</v>
      </c>
    </row>
    <row r="76" spans="1:36" ht="51" x14ac:dyDescent="0.25">
      <c r="A76" s="102">
        <v>408</v>
      </c>
      <c r="B76" s="101" t="s">
        <v>1214</v>
      </c>
      <c r="C76" s="100" t="s">
        <v>1424</v>
      </c>
      <c r="D76" s="104" t="s">
        <v>1425</v>
      </c>
      <c r="E76" s="104" t="s">
        <v>1426</v>
      </c>
      <c r="F76" s="104"/>
      <c r="G76" s="100">
        <v>800</v>
      </c>
      <c r="H76" s="239">
        <f t="shared" si="0"/>
        <v>232000</v>
      </c>
      <c r="I76" s="100">
        <v>250</v>
      </c>
      <c r="J76" s="239">
        <f t="shared" si="1"/>
        <v>72500</v>
      </c>
      <c r="K76" s="100">
        <v>150</v>
      </c>
      <c r="L76" s="239">
        <f t="shared" si="2"/>
        <v>43500</v>
      </c>
      <c r="M76" s="100">
        <v>900</v>
      </c>
      <c r="N76" s="239">
        <f t="shared" si="3"/>
        <v>261000</v>
      </c>
      <c r="O76" s="111">
        <v>500</v>
      </c>
      <c r="P76" s="112">
        <f t="shared" si="4"/>
        <v>145000</v>
      </c>
      <c r="Q76" s="100">
        <v>330</v>
      </c>
      <c r="R76" s="239">
        <f t="shared" si="5"/>
        <v>95700</v>
      </c>
      <c r="S76" s="100">
        <v>800</v>
      </c>
      <c r="T76" s="239">
        <f t="shared" si="6"/>
        <v>232000</v>
      </c>
      <c r="U76" s="100">
        <v>200</v>
      </c>
      <c r="V76" s="239">
        <f t="shared" si="7"/>
        <v>58000</v>
      </c>
      <c r="W76" s="100">
        <v>150</v>
      </c>
      <c r="X76" s="239">
        <f t="shared" si="8"/>
        <v>43500</v>
      </c>
      <c r="Y76" s="135">
        <v>0</v>
      </c>
      <c r="Z76" s="239">
        <f t="shared" si="9"/>
        <v>0</v>
      </c>
      <c r="AA76" s="135">
        <v>0</v>
      </c>
      <c r="AB76" s="239">
        <f t="shared" si="10"/>
        <v>0</v>
      </c>
      <c r="AC76" s="135">
        <v>0</v>
      </c>
      <c r="AD76" s="239">
        <f t="shared" si="11"/>
        <v>0</v>
      </c>
      <c r="AE76" s="100" t="s">
        <v>914</v>
      </c>
      <c r="AF76" s="111">
        <f t="shared" si="12"/>
        <v>4080</v>
      </c>
      <c r="AG76" s="61">
        <v>290</v>
      </c>
      <c r="AH76" s="122">
        <f t="shared" si="13"/>
        <v>1183200</v>
      </c>
      <c r="AI76" s="122">
        <f t="shared" si="14"/>
        <v>118320</v>
      </c>
      <c r="AJ76" s="115">
        <f t="shared" si="15"/>
        <v>1301520</v>
      </c>
    </row>
    <row r="77" spans="1:36" ht="51" x14ac:dyDescent="0.25">
      <c r="A77" s="102">
        <v>409</v>
      </c>
      <c r="B77" s="101" t="s">
        <v>1214</v>
      </c>
      <c r="C77" s="100" t="s">
        <v>1427</v>
      </c>
      <c r="D77" s="104" t="s">
        <v>1428</v>
      </c>
      <c r="E77" s="104" t="s">
        <v>1429</v>
      </c>
      <c r="F77" s="104"/>
      <c r="G77" s="100">
        <v>800</v>
      </c>
      <c r="H77" s="239">
        <f t="shared" ref="H77:H105" si="16">G77*$AG77</f>
        <v>232000</v>
      </c>
      <c r="I77" s="100">
        <v>200</v>
      </c>
      <c r="J77" s="239">
        <f t="shared" ref="J77:J105" si="17">I77*$AG77</f>
        <v>58000</v>
      </c>
      <c r="K77" s="100">
        <v>150</v>
      </c>
      <c r="L77" s="239">
        <f t="shared" ref="L77:L105" si="18">K77*$AG77</f>
        <v>43500</v>
      </c>
      <c r="M77" s="100">
        <v>900</v>
      </c>
      <c r="N77" s="239">
        <f t="shared" ref="N77:N105" si="19">M77*$AG77</f>
        <v>261000</v>
      </c>
      <c r="O77" s="111">
        <v>500</v>
      </c>
      <c r="P77" s="112">
        <f t="shared" ref="P77:P105" si="20">O77*$AG77</f>
        <v>145000</v>
      </c>
      <c r="Q77" s="100">
        <v>330</v>
      </c>
      <c r="R77" s="239">
        <f t="shared" ref="R77:R105" si="21">Q77*$AG77</f>
        <v>95700</v>
      </c>
      <c r="S77" s="100">
        <v>800</v>
      </c>
      <c r="T77" s="239">
        <f t="shared" ref="T77:T105" si="22">S77*$AG77</f>
        <v>232000</v>
      </c>
      <c r="U77" s="100">
        <v>200</v>
      </c>
      <c r="V77" s="239">
        <f t="shared" ref="V77:V105" si="23">U77*$AG77</f>
        <v>58000</v>
      </c>
      <c r="W77" s="100">
        <v>150</v>
      </c>
      <c r="X77" s="239">
        <f t="shared" ref="X77:X105" si="24">W77*$AG77</f>
        <v>43500</v>
      </c>
      <c r="Y77" s="135">
        <v>0</v>
      </c>
      <c r="Z77" s="239">
        <f t="shared" ref="Z77:Z105" si="25">Y77*$AG77</f>
        <v>0</v>
      </c>
      <c r="AA77" s="135">
        <v>0</v>
      </c>
      <c r="AB77" s="239">
        <f t="shared" ref="AB77:AB105" si="26">AA77*$AG77</f>
        <v>0</v>
      </c>
      <c r="AC77" s="135">
        <v>0</v>
      </c>
      <c r="AD77" s="239">
        <f t="shared" ref="AD77:AD105" si="27">AC77*$AG$12</f>
        <v>0</v>
      </c>
      <c r="AE77" s="100" t="s">
        <v>914</v>
      </c>
      <c r="AF77" s="111">
        <f t="shared" ref="AF77:AF106" si="28">SUM(G77,I77,K77,M77,O77,Q77,S77,U77,W77,Y77,AA77,AC77)</f>
        <v>4030</v>
      </c>
      <c r="AG77" s="61">
        <v>290</v>
      </c>
      <c r="AH77" s="122">
        <f t="shared" ref="AH77:AH103" si="29">AF77*AG77</f>
        <v>1168700</v>
      </c>
      <c r="AI77" s="122">
        <f t="shared" ref="AI77:AI105" si="30">AH77*10%</f>
        <v>116870</v>
      </c>
      <c r="AJ77" s="115">
        <f t="shared" ref="AJ77:AJ105" si="31">AH77+AI77</f>
        <v>1285570</v>
      </c>
    </row>
    <row r="78" spans="1:36" ht="63.75" x14ac:dyDescent="0.25">
      <c r="A78" s="102">
        <v>410</v>
      </c>
      <c r="B78" s="101" t="s">
        <v>1214</v>
      </c>
      <c r="C78" s="100" t="s">
        <v>1430</v>
      </c>
      <c r="D78" s="104" t="s">
        <v>1431</v>
      </c>
      <c r="E78" s="104" t="s">
        <v>1432</v>
      </c>
      <c r="F78" s="104"/>
      <c r="G78" s="100">
        <v>800</v>
      </c>
      <c r="H78" s="239">
        <f t="shared" si="16"/>
        <v>280000</v>
      </c>
      <c r="I78" s="100">
        <v>200</v>
      </c>
      <c r="J78" s="239">
        <f t="shared" si="17"/>
        <v>70000</v>
      </c>
      <c r="K78" s="100">
        <v>120</v>
      </c>
      <c r="L78" s="239">
        <f t="shared" si="18"/>
        <v>42000</v>
      </c>
      <c r="M78" s="100">
        <v>900</v>
      </c>
      <c r="N78" s="239">
        <f t="shared" si="19"/>
        <v>315000</v>
      </c>
      <c r="O78" s="111">
        <v>500</v>
      </c>
      <c r="P78" s="112">
        <f t="shared" si="20"/>
        <v>175000</v>
      </c>
      <c r="Q78" s="100">
        <v>330</v>
      </c>
      <c r="R78" s="239">
        <f t="shared" si="21"/>
        <v>115500</v>
      </c>
      <c r="S78" s="100">
        <v>800</v>
      </c>
      <c r="T78" s="239">
        <f t="shared" si="22"/>
        <v>280000</v>
      </c>
      <c r="U78" s="100">
        <v>200</v>
      </c>
      <c r="V78" s="239">
        <f t="shared" si="23"/>
        <v>70000</v>
      </c>
      <c r="W78" s="100">
        <v>150</v>
      </c>
      <c r="X78" s="239">
        <f t="shared" si="24"/>
        <v>52500</v>
      </c>
      <c r="Y78" s="135">
        <v>0</v>
      </c>
      <c r="Z78" s="239">
        <f t="shared" si="25"/>
        <v>0</v>
      </c>
      <c r="AA78" s="135">
        <v>0</v>
      </c>
      <c r="AB78" s="239">
        <f t="shared" si="26"/>
        <v>0</v>
      </c>
      <c r="AC78" s="135">
        <v>0</v>
      </c>
      <c r="AD78" s="239">
        <f t="shared" si="27"/>
        <v>0</v>
      </c>
      <c r="AE78" s="100" t="s">
        <v>914</v>
      </c>
      <c r="AF78" s="111">
        <f t="shared" si="28"/>
        <v>4000</v>
      </c>
      <c r="AG78" s="61">
        <v>350</v>
      </c>
      <c r="AH78" s="122">
        <f t="shared" si="29"/>
        <v>1400000</v>
      </c>
      <c r="AI78" s="122">
        <f t="shared" si="30"/>
        <v>140000</v>
      </c>
      <c r="AJ78" s="115">
        <f t="shared" si="31"/>
        <v>1540000</v>
      </c>
    </row>
    <row r="79" spans="1:36" ht="51" x14ac:dyDescent="0.25">
      <c r="A79" s="102">
        <v>411</v>
      </c>
      <c r="B79" s="101" t="s">
        <v>1214</v>
      </c>
      <c r="C79" s="100" t="s">
        <v>1433</v>
      </c>
      <c r="D79" s="104" t="s">
        <v>1434</v>
      </c>
      <c r="E79" s="104" t="s">
        <v>1435</v>
      </c>
      <c r="F79" s="104"/>
      <c r="G79" s="100">
        <v>800</v>
      </c>
      <c r="H79" s="239">
        <f t="shared" si="16"/>
        <v>160000</v>
      </c>
      <c r="I79" s="100">
        <v>200</v>
      </c>
      <c r="J79" s="239">
        <f t="shared" si="17"/>
        <v>40000</v>
      </c>
      <c r="K79" s="100">
        <v>120</v>
      </c>
      <c r="L79" s="239">
        <f t="shared" si="18"/>
        <v>24000</v>
      </c>
      <c r="M79" s="100">
        <v>900</v>
      </c>
      <c r="N79" s="239">
        <f t="shared" si="19"/>
        <v>180000</v>
      </c>
      <c r="O79" s="111">
        <v>500</v>
      </c>
      <c r="P79" s="112">
        <f t="shared" si="20"/>
        <v>100000</v>
      </c>
      <c r="Q79" s="100">
        <v>210</v>
      </c>
      <c r="R79" s="239">
        <f t="shared" si="21"/>
        <v>42000</v>
      </c>
      <c r="S79" s="100">
        <v>800</v>
      </c>
      <c r="T79" s="239">
        <f t="shared" si="22"/>
        <v>160000</v>
      </c>
      <c r="U79" s="100">
        <v>200</v>
      </c>
      <c r="V79" s="239">
        <f t="shared" si="23"/>
        <v>40000</v>
      </c>
      <c r="W79" s="100">
        <v>120</v>
      </c>
      <c r="X79" s="239">
        <f t="shared" si="24"/>
        <v>24000</v>
      </c>
      <c r="Y79" s="135">
        <v>0</v>
      </c>
      <c r="Z79" s="239">
        <f t="shared" si="25"/>
        <v>0</v>
      </c>
      <c r="AA79" s="135">
        <v>0</v>
      </c>
      <c r="AB79" s="239">
        <f t="shared" si="26"/>
        <v>0</v>
      </c>
      <c r="AC79" s="135">
        <v>0</v>
      </c>
      <c r="AD79" s="239">
        <f t="shared" si="27"/>
        <v>0</v>
      </c>
      <c r="AE79" s="100" t="s">
        <v>914</v>
      </c>
      <c r="AF79" s="111">
        <f t="shared" si="28"/>
        <v>3850</v>
      </c>
      <c r="AG79" s="61">
        <v>200</v>
      </c>
      <c r="AH79" s="122">
        <f t="shared" si="29"/>
        <v>770000</v>
      </c>
      <c r="AI79" s="122">
        <f t="shared" si="30"/>
        <v>77000</v>
      </c>
      <c r="AJ79" s="115">
        <f t="shared" si="31"/>
        <v>847000</v>
      </c>
    </row>
    <row r="80" spans="1:36" ht="51" x14ac:dyDescent="0.25">
      <c r="A80" s="102">
        <v>412</v>
      </c>
      <c r="B80" s="101" t="s">
        <v>1214</v>
      </c>
      <c r="C80" s="100" t="s">
        <v>1436</v>
      </c>
      <c r="D80" s="104" t="s">
        <v>1437</v>
      </c>
      <c r="E80" s="104" t="s">
        <v>1438</v>
      </c>
      <c r="F80" s="104"/>
      <c r="G80" s="100">
        <v>400</v>
      </c>
      <c r="H80" s="239">
        <f t="shared" si="16"/>
        <v>160000</v>
      </c>
      <c r="I80" s="100">
        <v>100</v>
      </c>
      <c r="J80" s="239">
        <f t="shared" si="17"/>
        <v>40000</v>
      </c>
      <c r="K80" s="100">
        <v>100</v>
      </c>
      <c r="L80" s="239">
        <f t="shared" si="18"/>
        <v>40000</v>
      </c>
      <c r="M80" s="100">
        <v>900</v>
      </c>
      <c r="N80" s="239">
        <f t="shared" si="19"/>
        <v>360000</v>
      </c>
      <c r="O80" s="111">
        <v>500</v>
      </c>
      <c r="P80" s="112">
        <f t="shared" si="20"/>
        <v>200000</v>
      </c>
      <c r="Q80" s="100">
        <v>100</v>
      </c>
      <c r="R80" s="239">
        <f t="shared" si="21"/>
        <v>40000</v>
      </c>
      <c r="S80" s="100">
        <v>200</v>
      </c>
      <c r="T80" s="239">
        <f t="shared" si="22"/>
        <v>80000</v>
      </c>
      <c r="U80" s="100">
        <v>100</v>
      </c>
      <c r="V80" s="239">
        <f t="shared" si="23"/>
        <v>40000</v>
      </c>
      <c r="W80" s="100">
        <v>100</v>
      </c>
      <c r="X80" s="239">
        <f t="shared" si="24"/>
        <v>40000</v>
      </c>
      <c r="Y80" s="135">
        <v>0</v>
      </c>
      <c r="Z80" s="239">
        <f t="shared" si="25"/>
        <v>0</v>
      </c>
      <c r="AA80" s="135">
        <v>0</v>
      </c>
      <c r="AB80" s="239">
        <f t="shared" si="26"/>
        <v>0</v>
      </c>
      <c r="AC80" s="135">
        <v>0</v>
      </c>
      <c r="AD80" s="239">
        <f t="shared" si="27"/>
        <v>0</v>
      </c>
      <c r="AE80" s="100" t="s">
        <v>914</v>
      </c>
      <c r="AF80" s="111">
        <f t="shared" si="28"/>
        <v>2500</v>
      </c>
      <c r="AG80" s="61">
        <v>400</v>
      </c>
      <c r="AH80" s="122">
        <f t="shared" si="29"/>
        <v>1000000</v>
      </c>
      <c r="AI80" s="122">
        <f t="shared" si="30"/>
        <v>100000</v>
      </c>
      <c r="AJ80" s="115">
        <f t="shared" si="31"/>
        <v>1100000</v>
      </c>
    </row>
    <row r="81" spans="1:36" ht="76.5" x14ac:dyDescent="0.25">
      <c r="A81" s="102">
        <v>413</v>
      </c>
      <c r="B81" s="101" t="s">
        <v>1214</v>
      </c>
      <c r="C81" s="100" t="s">
        <v>1439</v>
      </c>
      <c r="D81" s="104" t="s">
        <v>1440</v>
      </c>
      <c r="E81" s="104" t="s">
        <v>1441</v>
      </c>
      <c r="F81" s="104"/>
      <c r="G81" s="100">
        <v>400</v>
      </c>
      <c r="H81" s="239">
        <f t="shared" si="16"/>
        <v>160000</v>
      </c>
      <c r="I81" s="100">
        <v>100</v>
      </c>
      <c r="J81" s="239">
        <f t="shared" si="17"/>
        <v>40000</v>
      </c>
      <c r="K81" s="100">
        <v>100</v>
      </c>
      <c r="L81" s="239">
        <f t="shared" si="18"/>
        <v>40000</v>
      </c>
      <c r="M81" s="100">
        <v>900</v>
      </c>
      <c r="N81" s="239">
        <f t="shared" si="19"/>
        <v>360000</v>
      </c>
      <c r="O81" s="111">
        <v>500</v>
      </c>
      <c r="P81" s="112">
        <f t="shared" si="20"/>
        <v>200000</v>
      </c>
      <c r="Q81" s="100">
        <v>100</v>
      </c>
      <c r="R81" s="239">
        <f t="shared" si="21"/>
        <v>40000</v>
      </c>
      <c r="S81" s="100">
        <v>200</v>
      </c>
      <c r="T81" s="239">
        <f t="shared" si="22"/>
        <v>80000</v>
      </c>
      <c r="U81" s="100">
        <v>100</v>
      </c>
      <c r="V81" s="239">
        <f t="shared" si="23"/>
        <v>40000</v>
      </c>
      <c r="W81" s="100">
        <v>100</v>
      </c>
      <c r="X81" s="239">
        <f t="shared" si="24"/>
        <v>40000</v>
      </c>
      <c r="Y81" s="135">
        <v>0</v>
      </c>
      <c r="Z81" s="239">
        <f t="shared" si="25"/>
        <v>0</v>
      </c>
      <c r="AA81" s="135">
        <v>0</v>
      </c>
      <c r="AB81" s="239">
        <f t="shared" si="26"/>
        <v>0</v>
      </c>
      <c r="AC81" s="135">
        <v>0</v>
      </c>
      <c r="AD81" s="239">
        <f t="shared" si="27"/>
        <v>0</v>
      </c>
      <c r="AE81" s="100" t="s">
        <v>914</v>
      </c>
      <c r="AF81" s="111">
        <f t="shared" si="28"/>
        <v>2500</v>
      </c>
      <c r="AG81" s="61">
        <v>400</v>
      </c>
      <c r="AH81" s="122">
        <f t="shared" si="29"/>
        <v>1000000</v>
      </c>
      <c r="AI81" s="122">
        <f t="shared" si="30"/>
        <v>100000</v>
      </c>
      <c r="AJ81" s="115">
        <f t="shared" si="31"/>
        <v>1100000</v>
      </c>
    </row>
    <row r="82" spans="1:36" ht="51" x14ac:dyDescent="0.25">
      <c r="A82" s="102">
        <v>414</v>
      </c>
      <c r="B82" s="101" t="s">
        <v>1214</v>
      </c>
      <c r="C82" s="100" t="s">
        <v>1442</v>
      </c>
      <c r="D82" s="104" t="s">
        <v>1443</v>
      </c>
      <c r="E82" s="104" t="s">
        <v>1444</v>
      </c>
      <c r="F82" s="104"/>
      <c r="G82" s="100">
        <v>400</v>
      </c>
      <c r="H82" s="239">
        <f t="shared" si="16"/>
        <v>60000</v>
      </c>
      <c r="I82" s="100">
        <v>20</v>
      </c>
      <c r="J82" s="239">
        <f t="shared" si="17"/>
        <v>3000</v>
      </c>
      <c r="K82" s="100">
        <v>150</v>
      </c>
      <c r="L82" s="239">
        <f t="shared" si="18"/>
        <v>22500</v>
      </c>
      <c r="M82" s="100">
        <v>900</v>
      </c>
      <c r="N82" s="239">
        <f t="shared" si="19"/>
        <v>135000</v>
      </c>
      <c r="O82" s="111">
        <v>100</v>
      </c>
      <c r="P82" s="112">
        <f t="shared" si="20"/>
        <v>15000</v>
      </c>
      <c r="Q82" s="100">
        <v>100</v>
      </c>
      <c r="R82" s="239">
        <f t="shared" si="21"/>
        <v>15000</v>
      </c>
      <c r="S82" s="100">
        <v>100</v>
      </c>
      <c r="T82" s="239">
        <f t="shared" si="22"/>
        <v>15000</v>
      </c>
      <c r="U82" s="100">
        <v>100</v>
      </c>
      <c r="V82" s="239">
        <f t="shared" si="23"/>
        <v>15000</v>
      </c>
      <c r="W82" s="100">
        <v>40</v>
      </c>
      <c r="X82" s="239">
        <f t="shared" si="24"/>
        <v>6000</v>
      </c>
      <c r="Y82" s="135">
        <v>0</v>
      </c>
      <c r="Z82" s="239">
        <f t="shared" si="25"/>
        <v>0</v>
      </c>
      <c r="AA82" s="135">
        <v>0</v>
      </c>
      <c r="AB82" s="239">
        <f t="shared" si="26"/>
        <v>0</v>
      </c>
      <c r="AC82" s="135">
        <v>0</v>
      </c>
      <c r="AD82" s="239">
        <f t="shared" si="27"/>
        <v>0</v>
      </c>
      <c r="AE82" s="100" t="s">
        <v>914</v>
      </c>
      <c r="AF82" s="111">
        <f t="shared" si="28"/>
        <v>1910</v>
      </c>
      <c r="AG82" s="61">
        <v>150</v>
      </c>
      <c r="AH82" s="122">
        <f t="shared" si="29"/>
        <v>286500</v>
      </c>
      <c r="AI82" s="122">
        <f t="shared" si="30"/>
        <v>28650</v>
      </c>
      <c r="AJ82" s="115">
        <f t="shared" si="31"/>
        <v>315150</v>
      </c>
    </row>
    <row r="83" spans="1:36" ht="51" x14ac:dyDescent="0.25">
      <c r="A83" s="102">
        <v>415</v>
      </c>
      <c r="B83" s="101" t="s">
        <v>1214</v>
      </c>
      <c r="C83" s="100" t="s">
        <v>1445</v>
      </c>
      <c r="D83" s="104" t="s">
        <v>1446</v>
      </c>
      <c r="E83" s="104" t="s">
        <v>1447</v>
      </c>
      <c r="F83" s="104"/>
      <c r="G83" s="100">
        <v>800</v>
      </c>
      <c r="H83" s="239">
        <f t="shared" si="16"/>
        <v>160000</v>
      </c>
      <c r="I83" s="100">
        <v>20</v>
      </c>
      <c r="J83" s="239">
        <f t="shared" si="17"/>
        <v>4000</v>
      </c>
      <c r="K83" s="100">
        <v>120</v>
      </c>
      <c r="L83" s="239">
        <f t="shared" si="18"/>
        <v>24000</v>
      </c>
      <c r="M83" s="100">
        <v>900</v>
      </c>
      <c r="N83" s="239">
        <f t="shared" si="19"/>
        <v>180000</v>
      </c>
      <c r="O83" s="111">
        <v>100</v>
      </c>
      <c r="P83" s="112">
        <f t="shared" si="20"/>
        <v>20000</v>
      </c>
      <c r="Q83" s="100">
        <v>120</v>
      </c>
      <c r="R83" s="239">
        <f t="shared" si="21"/>
        <v>24000</v>
      </c>
      <c r="S83" s="100">
        <v>100</v>
      </c>
      <c r="T83" s="239">
        <f t="shared" si="22"/>
        <v>20000</v>
      </c>
      <c r="U83" s="100">
        <v>200</v>
      </c>
      <c r="V83" s="239">
        <f t="shared" si="23"/>
        <v>40000</v>
      </c>
      <c r="W83" s="100">
        <v>40</v>
      </c>
      <c r="X83" s="239">
        <f t="shared" si="24"/>
        <v>8000</v>
      </c>
      <c r="Y83" s="135">
        <v>0</v>
      </c>
      <c r="Z83" s="239">
        <f t="shared" si="25"/>
        <v>0</v>
      </c>
      <c r="AA83" s="135">
        <v>0</v>
      </c>
      <c r="AB83" s="239">
        <f t="shared" si="26"/>
        <v>0</v>
      </c>
      <c r="AC83" s="135">
        <v>0</v>
      </c>
      <c r="AD83" s="239">
        <f t="shared" si="27"/>
        <v>0</v>
      </c>
      <c r="AE83" s="100" t="s">
        <v>914</v>
      </c>
      <c r="AF83" s="111">
        <f t="shared" si="28"/>
        <v>2400</v>
      </c>
      <c r="AG83" s="61">
        <v>200</v>
      </c>
      <c r="AH83" s="122">
        <f t="shared" si="29"/>
        <v>480000</v>
      </c>
      <c r="AI83" s="122">
        <f t="shared" si="30"/>
        <v>48000</v>
      </c>
      <c r="AJ83" s="115">
        <f t="shared" si="31"/>
        <v>528000</v>
      </c>
    </row>
    <row r="84" spans="1:36" ht="63.75" x14ac:dyDescent="0.25">
      <c r="A84" s="102">
        <v>416</v>
      </c>
      <c r="B84" s="101" t="s">
        <v>1214</v>
      </c>
      <c r="C84" s="100" t="s">
        <v>1448</v>
      </c>
      <c r="D84" s="104" t="s">
        <v>1449</v>
      </c>
      <c r="E84" s="104" t="s">
        <v>1450</v>
      </c>
      <c r="F84" s="104"/>
      <c r="G84" s="100">
        <v>200</v>
      </c>
      <c r="H84" s="239">
        <f t="shared" si="16"/>
        <v>90000</v>
      </c>
      <c r="I84" s="100">
        <v>20</v>
      </c>
      <c r="J84" s="239">
        <f t="shared" si="17"/>
        <v>9000</v>
      </c>
      <c r="K84" s="100">
        <v>150</v>
      </c>
      <c r="L84" s="239">
        <f t="shared" si="18"/>
        <v>67500</v>
      </c>
      <c r="M84" s="100">
        <v>900</v>
      </c>
      <c r="N84" s="239">
        <f t="shared" si="19"/>
        <v>405000</v>
      </c>
      <c r="O84" s="111">
        <v>100</v>
      </c>
      <c r="P84" s="112">
        <f t="shared" si="20"/>
        <v>45000</v>
      </c>
      <c r="Q84" s="100">
        <v>100</v>
      </c>
      <c r="R84" s="239">
        <f t="shared" si="21"/>
        <v>45000</v>
      </c>
      <c r="S84" s="100">
        <v>100</v>
      </c>
      <c r="T84" s="239">
        <f t="shared" si="22"/>
        <v>45000</v>
      </c>
      <c r="U84" s="100">
        <v>50</v>
      </c>
      <c r="V84" s="239">
        <f t="shared" si="23"/>
        <v>22500</v>
      </c>
      <c r="W84" s="100">
        <v>40</v>
      </c>
      <c r="X84" s="239">
        <f t="shared" si="24"/>
        <v>18000</v>
      </c>
      <c r="Y84" s="135">
        <v>0</v>
      </c>
      <c r="Z84" s="239">
        <f t="shared" si="25"/>
        <v>0</v>
      </c>
      <c r="AA84" s="135">
        <v>0</v>
      </c>
      <c r="AB84" s="239">
        <f t="shared" si="26"/>
        <v>0</v>
      </c>
      <c r="AC84" s="135">
        <v>0</v>
      </c>
      <c r="AD84" s="239">
        <f t="shared" si="27"/>
        <v>0</v>
      </c>
      <c r="AE84" s="100" t="s">
        <v>914</v>
      </c>
      <c r="AF84" s="111">
        <f t="shared" si="28"/>
        <v>1660</v>
      </c>
      <c r="AG84" s="61">
        <v>450</v>
      </c>
      <c r="AH84" s="122">
        <f t="shared" si="29"/>
        <v>747000</v>
      </c>
      <c r="AI84" s="122">
        <f t="shared" si="30"/>
        <v>74700</v>
      </c>
      <c r="AJ84" s="115">
        <f t="shared" si="31"/>
        <v>821700</v>
      </c>
    </row>
    <row r="85" spans="1:36" ht="51" x14ac:dyDescent="0.25">
      <c r="A85" s="102">
        <v>417</v>
      </c>
      <c r="B85" s="101" t="s">
        <v>1214</v>
      </c>
      <c r="C85" s="100" t="s">
        <v>1451</v>
      </c>
      <c r="D85" s="104" t="s">
        <v>1452</v>
      </c>
      <c r="E85" s="104" t="s">
        <v>1453</v>
      </c>
      <c r="F85" s="104"/>
      <c r="G85" s="100">
        <v>80</v>
      </c>
      <c r="H85" s="239">
        <f t="shared" si="16"/>
        <v>32000</v>
      </c>
      <c r="I85" s="100">
        <v>20</v>
      </c>
      <c r="J85" s="239">
        <f t="shared" si="17"/>
        <v>8000</v>
      </c>
      <c r="K85" s="100">
        <v>120</v>
      </c>
      <c r="L85" s="239">
        <f t="shared" si="18"/>
        <v>48000</v>
      </c>
      <c r="M85" s="100">
        <v>900</v>
      </c>
      <c r="N85" s="239">
        <f t="shared" si="19"/>
        <v>360000</v>
      </c>
      <c r="O85" s="111">
        <v>100</v>
      </c>
      <c r="P85" s="112">
        <f t="shared" si="20"/>
        <v>40000</v>
      </c>
      <c r="Q85" s="100">
        <v>100</v>
      </c>
      <c r="R85" s="239">
        <f t="shared" si="21"/>
        <v>40000</v>
      </c>
      <c r="S85" s="100">
        <v>800</v>
      </c>
      <c r="T85" s="239">
        <f t="shared" si="22"/>
        <v>320000</v>
      </c>
      <c r="U85" s="100">
        <v>20</v>
      </c>
      <c r="V85" s="239">
        <f t="shared" si="23"/>
        <v>8000</v>
      </c>
      <c r="W85" s="100">
        <v>40</v>
      </c>
      <c r="X85" s="239">
        <f t="shared" si="24"/>
        <v>16000</v>
      </c>
      <c r="Y85" s="135">
        <v>0</v>
      </c>
      <c r="Z85" s="239">
        <f t="shared" si="25"/>
        <v>0</v>
      </c>
      <c r="AA85" s="135">
        <v>0</v>
      </c>
      <c r="AB85" s="239">
        <f t="shared" si="26"/>
        <v>0</v>
      </c>
      <c r="AC85" s="135">
        <v>0</v>
      </c>
      <c r="AD85" s="239">
        <f t="shared" si="27"/>
        <v>0</v>
      </c>
      <c r="AE85" s="100" t="s">
        <v>914</v>
      </c>
      <c r="AF85" s="111">
        <f t="shared" si="28"/>
        <v>2180</v>
      </c>
      <c r="AG85" s="61">
        <v>400</v>
      </c>
      <c r="AH85" s="122">
        <f t="shared" si="29"/>
        <v>872000</v>
      </c>
      <c r="AI85" s="122">
        <f t="shared" si="30"/>
        <v>87200</v>
      </c>
      <c r="AJ85" s="115">
        <f t="shared" si="31"/>
        <v>959200</v>
      </c>
    </row>
    <row r="86" spans="1:36" ht="63.75" x14ac:dyDescent="0.25">
      <c r="A86" s="102">
        <v>418</v>
      </c>
      <c r="B86" s="101" t="s">
        <v>1214</v>
      </c>
      <c r="C86" s="100" t="s">
        <v>1454</v>
      </c>
      <c r="D86" s="104" t="s">
        <v>1455</v>
      </c>
      <c r="E86" s="104" t="s">
        <v>1456</v>
      </c>
      <c r="F86" s="104"/>
      <c r="G86" s="100">
        <v>200</v>
      </c>
      <c r="H86" s="239">
        <f t="shared" si="16"/>
        <v>140000</v>
      </c>
      <c r="I86" s="100">
        <v>20</v>
      </c>
      <c r="J86" s="239">
        <f t="shared" si="17"/>
        <v>14000</v>
      </c>
      <c r="K86" s="100">
        <v>130</v>
      </c>
      <c r="L86" s="239">
        <f t="shared" si="18"/>
        <v>91000</v>
      </c>
      <c r="M86" s="100">
        <v>900</v>
      </c>
      <c r="N86" s="239">
        <f t="shared" si="19"/>
        <v>630000</v>
      </c>
      <c r="O86" s="111">
        <v>100</v>
      </c>
      <c r="P86" s="112">
        <f t="shared" si="20"/>
        <v>70000</v>
      </c>
      <c r="Q86" s="100">
        <v>100</v>
      </c>
      <c r="R86" s="239">
        <f t="shared" si="21"/>
        <v>70000</v>
      </c>
      <c r="S86" s="100">
        <v>100</v>
      </c>
      <c r="T86" s="239">
        <f t="shared" si="22"/>
        <v>70000</v>
      </c>
      <c r="U86" s="100">
        <v>50</v>
      </c>
      <c r="V86" s="239">
        <f t="shared" si="23"/>
        <v>35000</v>
      </c>
      <c r="W86" s="100">
        <v>40</v>
      </c>
      <c r="X86" s="239">
        <f t="shared" si="24"/>
        <v>28000</v>
      </c>
      <c r="Y86" s="135">
        <v>0</v>
      </c>
      <c r="Z86" s="239">
        <f t="shared" si="25"/>
        <v>0</v>
      </c>
      <c r="AA86" s="135">
        <v>0</v>
      </c>
      <c r="AB86" s="239">
        <f t="shared" si="26"/>
        <v>0</v>
      </c>
      <c r="AC86" s="135">
        <v>0</v>
      </c>
      <c r="AD86" s="239">
        <f t="shared" si="27"/>
        <v>0</v>
      </c>
      <c r="AE86" s="100" t="s">
        <v>914</v>
      </c>
      <c r="AF86" s="111">
        <f t="shared" si="28"/>
        <v>1640</v>
      </c>
      <c r="AG86" s="61">
        <v>700</v>
      </c>
      <c r="AH86" s="122">
        <f t="shared" si="29"/>
        <v>1148000</v>
      </c>
      <c r="AI86" s="122">
        <f t="shared" si="30"/>
        <v>114800</v>
      </c>
      <c r="AJ86" s="115">
        <f t="shared" si="31"/>
        <v>1262800</v>
      </c>
    </row>
    <row r="87" spans="1:36" ht="51" x14ac:dyDescent="0.25">
      <c r="A87" s="102">
        <v>419</v>
      </c>
      <c r="B87" s="101" t="s">
        <v>1214</v>
      </c>
      <c r="C87" s="100" t="s">
        <v>1457</v>
      </c>
      <c r="D87" s="104" t="s">
        <v>1458</v>
      </c>
      <c r="E87" s="104" t="s">
        <v>1459</v>
      </c>
      <c r="F87" s="104"/>
      <c r="G87" s="100">
        <v>200</v>
      </c>
      <c r="H87" s="239">
        <f t="shared" si="16"/>
        <v>40000</v>
      </c>
      <c r="I87" s="100">
        <v>80</v>
      </c>
      <c r="J87" s="239">
        <f t="shared" si="17"/>
        <v>16000</v>
      </c>
      <c r="K87" s="100">
        <v>120</v>
      </c>
      <c r="L87" s="239">
        <f t="shared" si="18"/>
        <v>24000</v>
      </c>
      <c r="M87" s="100">
        <v>900</v>
      </c>
      <c r="N87" s="239">
        <f t="shared" si="19"/>
        <v>180000</v>
      </c>
      <c r="O87" s="111">
        <v>500</v>
      </c>
      <c r="P87" s="112">
        <f t="shared" si="20"/>
        <v>100000</v>
      </c>
      <c r="Q87" s="100">
        <v>220</v>
      </c>
      <c r="R87" s="239">
        <f t="shared" si="21"/>
        <v>44000</v>
      </c>
      <c r="S87" s="100">
        <v>100</v>
      </c>
      <c r="T87" s="239">
        <f t="shared" si="22"/>
        <v>20000</v>
      </c>
      <c r="U87" s="100">
        <v>50</v>
      </c>
      <c r="V87" s="239">
        <f t="shared" si="23"/>
        <v>10000</v>
      </c>
      <c r="W87" s="100">
        <v>40</v>
      </c>
      <c r="X87" s="239">
        <f t="shared" si="24"/>
        <v>8000</v>
      </c>
      <c r="Y87" s="135">
        <v>0</v>
      </c>
      <c r="Z87" s="239">
        <f t="shared" si="25"/>
        <v>0</v>
      </c>
      <c r="AA87" s="135">
        <v>0</v>
      </c>
      <c r="AB87" s="239">
        <f t="shared" si="26"/>
        <v>0</v>
      </c>
      <c r="AC87" s="135">
        <v>0</v>
      </c>
      <c r="AD87" s="239">
        <f t="shared" si="27"/>
        <v>0</v>
      </c>
      <c r="AE87" s="100" t="s">
        <v>914</v>
      </c>
      <c r="AF87" s="111">
        <f t="shared" si="28"/>
        <v>2210</v>
      </c>
      <c r="AG87" s="61">
        <v>200</v>
      </c>
      <c r="AH87" s="122">
        <f t="shared" si="29"/>
        <v>442000</v>
      </c>
      <c r="AI87" s="122">
        <f t="shared" si="30"/>
        <v>44200</v>
      </c>
      <c r="AJ87" s="115">
        <f t="shared" si="31"/>
        <v>486200</v>
      </c>
    </row>
    <row r="88" spans="1:36" ht="51" x14ac:dyDescent="0.25">
      <c r="A88" s="102">
        <v>420</v>
      </c>
      <c r="B88" s="101" t="s">
        <v>1214</v>
      </c>
      <c r="C88" s="100" t="s">
        <v>1460</v>
      </c>
      <c r="D88" s="104" t="s">
        <v>1461</v>
      </c>
      <c r="E88" s="104" t="s">
        <v>1462</v>
      </c>
      <c r="F88" s="104"/>
      <c r="G88" s="100">
        <v>200</v>
      </c>
      <c r="H88" s="239">
        <f t="shared" si="16"/>
        <v>40000</v>
      </c>
      <c r="I88" s="100">
        <v>80</v>
      </c>
      <c r="J88" s="239">
        <f t="shared" si="17"/>
        <v>16000</v>
      </c>
      <c r="K88" s="100">
        <v>110</v>
      </c>
      <c r="L88" s="239">
        <f t="shared" si="18"/>
        <v>22000</v>
      </c>
      <c r="M88" s="100">
        <v>900</v>
      </c>
      <c r="N88" s="239">
        <f t="shared" si="19"/>
        <v>180000</v>
      </c>
      <c r="O88" s="111">
        <v>500</v>
      </c>
      <c r="P88" s="112">
        <f t="shared" si="20"/>
        <v>100000</v>
      </c>
      <c r="Q88" s="100">
        <v>220</v>
      </c>
      <c r="R88" s="239">
        <f t="shared" si="21"/>
        <v>44000</v>
      </c>
      <c r="S88" s="100">
        <v>100</v>
      </c>
      <c r="T88" s="239">
        <f t="shared" si="22"/>
        <v>20000</v>
      </c>
      <c r="U88" s="100">
        <v>50</v>
      </c>
      <c r="V88" s="239">
        <f t="shared" si="23"/>
        <v>10000</v>
      </c>
      <c r="W88" s="100">
        <v>40</v>
      </c>
      <c r="X88" s="239">
        <f t="shared" si="24"/>
        <v>8000</v>
      </c>
      <c r="Y88" s="135">
        <v>0</v>
      </c>
      <c r="Z88" s="239">
        <f t="shared" si="25"/>
        <v>0</v>
      </c>
      <c r="AA88" s="135">
        <v>0</v>
      </c>
      <c r="AB88" s="239">
        <f t="shared" si="26"/>
        <v>0</v>
      </c>
      <c r="AC88" s="135">
        <v>0</v>
      </c>
      <c r="AD88" s="239">
        <f t="shared" si="27"/>
        <v>0</v>
      </c>
      <c r="AE88" s="100" t="s">
        <v>914</v>
      </c>
      <c r="AF88" s="111">
        <f t="shared" si="28"/>
        <v>2200</v>
      </c>
      <c r="AG88" s="61">
        <v>200</v>
      </c>
      <c r="AH88" s="122">
        <f t="shared" si="29"/>
        <v>440000</v>
      </c>
      <c r="AI88" s="122">
        <f t="shared" si="30"/>
        <v>44000</v>
      </c>
      <c r="AJ88" s="115">
        <f t="shared" si="31"/>
        <v>484000</v>
      </c>
    </row>
    <row r="89" spans="1:36" ht="51" x14ac:dyDescent="0.25">
      <c r="A89" s="102">
        <v>421</v>
      </c>
      <c r="B89" s="101" t="s">
        <v>1214</v>
      </c>
      <c r="C89" s="100" t="s">
        <v>1463</v>
      </c>
      <c r="D89" s="104" t="s">
        <v>1464</v>
      </c>
      <c r="E89" s="104" t="s">
        <v>1465</v>
      </c>
      <c r="F89" s="104"/>
      <c r="G89" s="100">
        <v>800</v>
      </c>
      <c r="H89" s="239">
        <f t="shared" si="16"/>
        <v>232000</v>
      </c>
      <c r="I89" s="100">
        <v>50</v>
      </c>
      <c r="J89" s="239">
        <f t="shared" si="17"/>
        <v>14500</v>
      </c>
      <c r="K89" s="100">
        <v>110</v>
      </c>
      <c r="L89" s="239">
        <f t="shared" si="18"/>
        <v>31900</v>
      </c>
      <c r="M89" s="100">
        <v>900</v>
      </c>
      <c r="N89" s="239">
        <f t="shared" si="19"/>
        <v>261000</v>
      </c>
      <c r="O89" s="111">
        <v>500</v>
      </c>
      <c r="P89" s="112">
        <f t="shared" si="20"/>
        <v>145000</v>
      </c>
      <c r="Q89" s="100">
        <v>120</v>
      </c>
      <c r="R89" s="239">
        <f t="shared" si="21"/>
        <v>34800</v>
      </c>
      <c r="S89" s="100">
        <v>100</v>
      </c>
      <c r="T89" s="239">
        <f t="shared" si="22"/>
        <v>29000</v>
      </c>
      <c r="U89" s="100">
        <v>200</v>
      </c>
      <c r="V89" s="239">
        <f t="shared" si="23"/>
        <v>58000</v>
      </c>
      <c r="W89" s="100">
        <v>40</v>
      </c>
      <c r="X89" s="239">
        <f t="shared" si="24"/>
        <v>11600</v>
      </c>
      <c r="Y89" s="135">
        <v>0</v>
      </c>
      <c r="Z89" s="239">
        <f t="shared" si="25"/>
        <v>0</v>
      </c>
      <c r="AA89" s="135">
        <v>0</v>
      </c>
      <c r="AB89" s="239">
        <f t="shared" si="26"/>
        <v>0</v>
      </c>
      <c r="AC89" s="135">
        <v>0</v>
      </c>
      <c r="AD89" s="239">
        <f t="shared" si="27"/>
        <v>0</v>
      </c>
      <c r="AE89" s="100" t="s">
        <v>914</v>
      </c>
      <c r="AF89" s="111">
        <f t="shared" si="28"/>
        <v>2820</v>
      </c>
      <c r="AG89" s="61">
        <v>290</v>
      </c>
      <c r="AH89" s="122">
        <f t="shared" si="29"/>
        <v>817800</v>
      </c>
      <c r="AI89" s="122">
        <f t="shared" si="30"/>
        <v>81780</v>
      </c>
      <c r="AJ89" s="115">
        <f t="shared" si="31"/>
        <v>899580</v>
      </c>
    </row>
    <row r="90" spans="1:36" ht="51" x14ac:dyDescent="0.25">
      <c r="A90" s="102">
        <v>422</v>
      </c>
      <c r="B90" s="101" t="s">
        <v>1214</v>
      </c>
      <c r="C90" s="100" t="s">
        <v>1466</v>
      </c>
      <c r="D90" s="104" t="s">
        <v>1467</v>
      </c>
      <c r="E90" s="104" t="s">
        <v>1468</v>
      </c>
      <c r="F90" s="104"/>
      <c r="G90" s="100">
        <v>800</v>
      </c>
      <c r="H90" s="239">
        <f t="shared" si="16"/>
        <v>360000</v>
      </c>
      <c r="I90" s="100">
        <v>50</v>
      </c>
      <c r="J90" s="239">
        <f t="shared" si="17"/>
        <v>22500</v>
      </c>
      <c r="K90" s="100">
        <v>120</v>
      </c>
      <c r="L90" s="239">
        <f t="shared" si="18"/>
        <v>54000</v>
      </c>
      <c r="M90" s="100">
        <v>900</v>
      </c>
      <c r="N90" s="239">
        <f t="shared" si="19"/>
        <v>405000</v>
      </c>
      <c r="O90" s="111">
        <v>500</v>
      </c>
      <c r="P90" s="112">
        <f t="shared" si="20"/>
        <v>225000</v>
      </c>
      <c r="Q90" s="100">
        <v>200</v>
      </c>
      <c r="R90" s="239">
        <f t="shared" si="21"/>
        <v>90000</v>
      </c>
      <c r="S90" s="100">
        <v>100</v>
      </c>
      <c r="T90" s="239">
        <f t="shared" si="22"/>
        <v>45000</v>
      </c>
      <c r="U90" s="100">
        <v>200</v>
      </c>
      <c r="V90" s="239">
        <f t="shared" si="23"/>
        <v>90000</v>
      </c>
      <c r="W90" s="100">
        <v>40</v>
      </c>
      <c r="X90" s="239">
        <f t="shared" si="24"/>
        <v>18000</v>
      </c>
      <c r="Y90" s="135">
        <v>0</v>
      </c>
      <c r="Z90" s="239">
        <f t="shared" si="25"/>
        <v>0</v>
      </c>
      <c r="AA90" s="135">
        <v>0</v>
      </c>
      <c r="AB90" s="239">
        <f t="shared" si="26"/>
        <v>0</v>
      </c>
      <c r="AC90" s="135">
        <v>0</v>
      </c>
      <c r="AD90" s="239">
        <f t="shared" si="27"/>
        <v>0</v>
      </c>
      <c r="AE90" s="100" t="s">
        <v>914</v>
      </c>
      <c r="AF90" s="111">
        <f t="shared" si="28"/>
        <v>2910</v>
      </c>
      <c r="AG90" s="61">
        <v>450</v>
      </c>
      <c r="AH90" s="122">
        <f t="shared" si="29"/>
        <v>1309500</v>
      </c>
      <c r="AI90" s="122">
        <f t="shared" si="30"/>
        <v>130950</v>
      </c>
      <c r="AJ90" s="115">
        <f t="shared" si="31"/>
        <v>1440450</v>
      </c>
    </row>
    <row r="91" spans="1:36" ht="51" x14ac:dyDescent="0.25">
      <c r="A91" s="102">
        <v>423</v>
      </c>
      <c r="B91" s="101" t="s">
        <v>1214</v>
      </c>
      <c r="C91" s="100" t="s">
        <v>1469</v>
      </c>
      <c r="D91" s="104" t="s">
        <v>1470</v>
      </c>
      <c r="E91" s="104" t="s">
        <v>1471</v>
      </c>
      <c r="F91" s="104"/>
      <c r="G91" s="100">
        <v>800</v>
      </c>
      <c r="H91" s="239">
        <f t="shared" si="16"/>
        <v>360000</v>
      </c>
      <c r="I91" s="100">
        <v>350</v>
      </c>
      <c r="J91" s="239">
        <f t="shared" si="17"/>
        <v>157500</v>
      </c>
      <c r="K91" s="100">
        <v>110</v>
      </c>
      <c r="L91" s="239">
        <f t="shared" si="18"/>
        <v>49500</v>
      </c>
      <c r="M91" s="100">
        <v>900</v>
      </c>
      <c r="N91" s="239">
        <f t="shared" si="19"/>
        <v>405000</v>
      </c>
      <c r="O91" s="111">
        <v>500</v>
      </c>
      <c r="P91" s="112">
        <f t="shared" si="20"/>
        <v>225000</v>
      </c>
      <c r="Q91" s="100">
        <v>300</v>
      </c>
      <c r="R91" s="239">
        <f t="shared" si="21"/>
        <v>135000</v>
      </c>
      <c r="S91" s="100">
        <v>100</v>
      </c>
      <c r="T91" s="239">
        <f t="shared" si="22"/>
        <v>45000</v>
      </c>
      <c r="U91" s="100">
        <v>200</v>
      </c>
      <c r="V91" s="239">
        <f t="shared" si="23"/>
        <v>90000</v>
      </c>
      <c r="W91" s="100">
        <v>40</v>
      </c>
      <c r="X91" s="239">
        <f t="shared" si="24"/>
        <v>18000</v>
      </c>
      <c r="Y91" s="135">
        <v>0</v>
      </c>
      <c r="Z91" s="239">
        <f t="shared" si="25"/>
        <v>0</v>
      </c>
      <c r="AA91" s="135">
        <v>0</v>
      </c>
      <c r="AB91" s="239">
        <f t="shared" si="26"/>
        <v>0</v>
      </c>
      <c r="AC91" s="135">
        <v>0</v>
      </c>
      <c r="AD91" s="239">
        <f t="shared" si="27"/>
        <v>0</v>
      </c>
      <c r="AE91" s="100" t="s">
        <v>914</v>
      </c>
      <c r="AF91" s="111">
        <f t="shared" si="28"/>
        <v>3300</v>
      </c>
      <c r="AG91" s="61">
        <v>450</v>
      </c>
      <c r="AH91" s="122">
        <f t="shared" si="29"/>
        <v>1485000</v>
      </c>
      <c r="AI91" s="122">
        <f t="shared" si="30"/>
        <v>148500</v>
      </c>
      <c r="AJ91" s="115">
        <f t="shared" si="31"/>
        <v>1633500</v>
      </c>
    </row>
    <row r="92" spans="1:36" ht="63.75" x14ac:dyDescent="0.25">
      <c r="A92" s="102">
        <v>424</v>
      </c>
      <c r="B92" s="101" t="s">
        <v>1214</v>
      </c>
      <c r="C92" s="100" t="s">
        <v>1472</v>
      </c>
      <c r="D92" s="104" t="s">
        <v>1473</v>
      </c>
      <c r="E92" s="104" t="s">
        <v>1474</v>
      </c>
      <c r="F92" s="104"/>
      <c r="G92" s="100">
        <v>1600</v>
      </c>
      <c r="H92" s="239">
        <f t="shared" si="16"/>
        <v>880000</v>
      </c>
      <c r="I92" s="100">
        <v>120</v>
      </c>
      <c r="J92" s="239">
        <f t="shared" si="17"/>
        <v>66000</v>
      </c>
      <c r="K92" s="100">
        <v>120</v>
      </c>
      <c r="L92" s="239">
        <f t="shared" si="18"/>
        <v>66000</v>
      </c>
      <c r="M92" s="100">
        <v>300</v>
      </c>
      <c r="N92" s="239">
        <f t="shared" si="19"/>
        <v>165000</v>
      </c>
      <c r="O92" s="111">
        <v>500</v>
      </c>
      <c r="P92" s="112">
        <f t="shared" si="20"/>
        <v>275000</v>
      </c>
      <c r="Q92" s="100">
        <v>40</v>
      </c>
      <c r="R92" s="239">
        <f t="shared" si="21"/>
        <v>22000</v>
      </c>
      <c r="S92" s="100">
        <v>100</v>
      </c>
      <c r="T92" s="239">
        <f t="shared" si="22"/>
        <v>55000</v>
      </c>
      <c r="U92" s="100">
        <v>400</v>
      </c>
      <c r="V92" s="239">
        <f t="shared" si="23"/>
        <v>220000</v>
      </c>
      <c r="W92" s="100">
        <v>40</v>
      </c>
      <c r="X92" s="239">
        <f t="shared" si="24"/>
        <v>22000</v>
      </c>
      <c r="Y92" s="135">
        <v>0</v>
      </c>
      <c r="Z92" s="239">
        <f t="shared" si="25"/>
        <v>0</v>
      </c>
      <c r="AA92" s="135">
        <v>0</v>
      </c>
      <c r="AB92" s="239">
        <f t="shared" si="26"/>
        <v>0</v>
      </c>
      <c r="AC92" s="135">
        <v>0</v>
      </c>
      <c r="AD92" s="239">
        <f t="shared" si="27"/>
        <v>0</v>
      </c>
      <c r="AE92" s="100" t="s">
        <v>914</v>
      </c>
      <c r="AF92" s="111">
        <f t="shared" si="28"/>
        <v>3220</v>
      </c>
      <c r="AG92" s="61">
        <v>550</v>
      </c>
      <c r="AH92" s="122">
        <f t="shared" si="29"/>
        <v>1771000</v>
      </c>
      <c r="AI92" s="122">
        <f t="shared" si="30"/>
        <v>177100</v>
      </c>
      <c r="AJ92" s="115">
        <f t="shared" si="31"/>
        <v>1948100</v>
      </c>
    </row>
    <row r="93" spans="1:36" ht="51" x14ac:dyDescent="0.25">
      <c r="A93" s="102">
        <v>425</v>
      </c>
      <c r="B93" s="101" t="s">
        <v>1214</v>
      </c>
      <c r="C93" s="100" t="s">
        <v>1475</v>
      </c>
      <c r="D93" s="104" t="s">
        <v>1476</v>
      </c>
      <c r="E93" s="104" t="s">
        <v>1477</v>
      </c>
      <c r="F93" s="104"/>
      <c r="G93" s="100">
        <v>120</v>
      </c>
      <c r="H93" s="239">
        <f t="shared" si="16"/>
        <v>144000</v>
      </c>
      <c r="I93" s="100">
        <v>30</v>
      </c>
      <c r="J93" s="239">
        <f t="shared" si="17"/>
        <v>36000</v>
      </c>
      <c r="K93" s="100">
        <v>110</v>
      </c>
      <c r="L93" s="239">
        <f t="shared" si="18"/>
        <v>132000</v>
      </c>
      <c r="M93" s="100">
        <v>300</v>
      </c>
      <c r="N93" s="239">
        <f t="shared" si="19"/>
        <v>360000</v>
      </c>
      <c r="O93" s="111">
        <v>1000</v>
      </c>
      <c r="P93" s="112">
        <f t="shared" si="20"/>
        <v>1200000</v>
      </c>
      <c r="Q93" s="100">
        <v>140</v>
      </c>
      <c r="R93" s="239">
        <f t="shared" si="21"/>
        <v>168000</v>
      </c>
      <c r="S93" s="100">
        <v>100</v>
      </c>
      <c r="T93" s="239">
        <f t="shared" si="22"/>
        <v>120000</v>
      </c>
      <c r="U93" s="100">
        <v>30</v>
      </c>
      <c r="V93" s="239">
        <f t="shared" si="23"/>
        <v>36000</v>
      </c>
      <c r="W93" s="100">
        <v>80</v>
      </c>
      <c r="X93" s="239">
        <f t="shared" si="24"/>
        <v>96000</v>
      </c>
      <c r="Y93" s="135">
        <v>0</v>
      </c>
      <c r="Z93" s="239">
        <f t="shared" si="25"/>
        <v>0</v>
      </c>
      <c r="AA93" s="135">
        <v>0</v>
      </c>
      <c r="AB93" s="239">
        <f t="shared" si="26"/>
        <v>0</v>
      </c>
      <c r="AC93" s="135">
        <v>0</v>
      </c>
      <c r="AD93" s="239">
        <f t="shared" si="27"/>
        <v>0</v>
      </c>
      <c r="AE93" s="100" t="s">
        <v>914</v>
      </c>
      <c r="AF93" s="111">
        <f t="shared" si="28"/>
        <v>1910</v>
      </c>
      <c r="AG93" s="61">
        <v>1200</v>
      </c>
      <c r="AH93" s="122">
        <f t="shared" si="29"/>
        <v>2292000</v>
      </c>
      <c r="AI93" s="122">
        <f t="shared" si="30"/>
        <v>229200</v>
      </c>
      <c r="AJ93" s="115">
        <f t="shared" si="31"/>
        <v>2521200</v>
      </c>
    </row>
    <row r="94" spans="1:36" ht="89.25" x14ac:dyDescent="0.25">
      <c r="A94" s="102">
        <v>426</v>
      </c>
      <c r="B94" s="101" t="s">
        <v>1214</v>
      </c>
      <c r="C94" s="100" t="s">
        <v>1478</v>
      </c>
      <c r="D94" s="104" t="s">
        <v>1479</v>
      </c>
      <c r="E94" s="104" t="s">
        <v>1480</v>
      </c>
      <c r="F94" s="104" t="s">
        <v>1481</v>
      </c>
      <c r="G94" s="100">
        <v>800</v>
      </c>
      <c r="H94" s="239">
        <f t="shared" si="16"/>
        <v>32000</v>
      </c>
      <c r="I94" s="100">
        <v>450</v>
      </c>
      <c r="J94" s="239">
        <f t="shared" si="17"/>
        <v>18000</v>
      </c>
      <c r="K94" s="100">
        <v>120</v>
      </c>
      <c r="L94" s="239">
        <f t="shared" si="18"/>
        <v>4800</v>
      </c>
      <c r="M94" s="100">
        <v>900</v>
      </c>
      <c r="N94" s="239">
        <f t="shared" si="19"/>
        <v>36000</v>
      </c>
      <c r="O94" s="111">
        <v>1000</v>
      </c>
      <c r="P94" s="112">
        <f t="shared" si="20"/>
        <v>40000</v>
      </c>
      <c r="Q94" s="100">
        <v>550</v>
      </c>
      <c r="R94" s="239">
        <f t="shared" si="21"/>
        <v>22000</v>
      </c>
      <c r="S94" s="100">
        <v>1000</v>
      </c>
      <c r="T94" s="239">
        <f t="shared" si="22"/>
        <v>40000</v>
      </c>
      <c r="U94" s="100">
        <v>200</v>
      </c>
      <c r="V94" s="239">
        <f t="shared" si="23"/>
        <v>8000</v>
      </c>
      <c r="W94" s="100">
        <v>250</v>
      </c>
      <c r="X94" s="239">
        <f t="shared" si="24"/>
        <v>10000</v>
      </c>
      <c r="Y94" s="135">
        <v>0</v>
      </c>
      <c r="Z94" s="239">
        <f t="shared" si="25"/>
        <v>0</v>
      </c>
      <c r="AA94" s="135">
        <v>0</v>
      </c>
      <c r="AB94" s="239">
        <f t="shared" si="26"/>
        <v>0</v>
      </c>
      <c r="AC94" s="135">
        <v>0</v>
      </c>
      <c r="AD94" s="239">
        <f t="shared" si="27"/>
        <v>0</v>
      </c>
      <c r="AE94" s="100" t="s">
        <v>914</v>
      </c>
      <c r="AF94" s="111">
        <f t="shared" si="28"/>
        <v>5270</v>
      </c>
      <c r="AG94" s="61">
        <v>40</v>
      </c>
      <c r="AH94" s="122">
        <f t="shared" si="29"/>
        <v>210800</v>
      </c>
      <c r="AI94" s="122">
        <f t="shared" si="30"/>
        <v>21080</v>
      </c>
      <c r="AJ94" s="115">
        <f t="shared" si="31"/>
        <v>231880</v>
      </c>
    </row>
    <row r="95" spans="1:36" ht="76.5" x14ac:dyDescent="0.25">
      <c r="A95" s="102">
        <v>427</v>
      </c>
      <c r="B95" s="101" t="s">
        <v>1214</v>
      </c>
      <c r="C95" s="100" t="s">
        <v>1482</v>
      </c>
      <c r="D95" s="104" t="s">
        <v>1483</v>
      </c>
      <c r="E95" s="104" t="s">
        <v>1484</v>
      </c>
      <c r="F95" s="104" t="s">
        <v>1485</v>
      </c>
      <c r="G95" s="100">
        <v>800</v>
      </c>
      <c r="H95" s="239">
        <f t="shared" si="16"/>
        <v>32000</v>
      </c>
      <c r="I95" s="100">
        <v>450</v>
      </c>
      <c r="J95" s="239">
        <f t="shared" si="17"/>
        <v>18000</v>
      </c>
      <c r="K95" s="100">
        <v>120</v>
      </c>
      <c r="L95" s="239">
        <f t="shared" si="18"/>
        <v>4800</v>
      </c>
      <c r="M95" s="100">
        <v>900</v>
      </c>
      <c r="N95" s="239">
        <f t="shared" si="19"/>
        <v>36000</v>
      </c>
      <c r="O95" s="111">
        <v>1000</v>
      </c>
      <c r="P95" s="112">
        <f t="shared" si="20"/>
        <v>40000</v>
      </c>
      <c r="Q95" s="100">
        <v>550</v>
      </c>
      <c r="R95" s="239">
        <f t="shared" si="21"/>
        <v>22000</v>
      </c>
      <c r="S95" s="100">
        <v>1000</v>
      </c>
      <c r="T95" s="239">
        <f t="shared" si="22"/>
        <v>40000</v>
      </c>
      <c r="U95" s="100">
        <v>200</v>
      </c>
      <c r="V95" s="239">
        <f t="shared" si="23"/>
        <v>8000</v>
      </c>
      <c r="W95" s="100">
        <v>250</v>
      </c>
      <c r="X95" s="239">
        <f t="shared" si="24"/>
        <v>10000</v>
      </c>
      <c r="Y95" s="135">
        <v>0</v>
      </c>
      <c r="Z95" s="239">
        <f t="shared" si="25"/>
        <v>0</v>
      </c>
      <c r="AA95" s="135">
        <v>0</v>
      </c>
      <c r="AB95" s="239">
        <f t="shared" si="26"/>
        <v>0</v>
      </c>
      <c r="AC95" s="135">
        <v>0</v>
      </c>
      <c r="AD95" s="239">
        <f t="shared" si="27"/>
        <v>0</v>
      </c>
      <c r="AE95" s="100" t="s">
        <v>914</v>
      </c>
      <c r="AF95" s="111">
        <f t="shared" si="28"/>
        <v>5270</v>
      </c>
      <c r="AG95" s="61">
        <v>40</v>
      </c>
      <c r="AH95" s="122">
        <f t="shared" si="29"/>
        <v>210800</v>
      </c>
      <c r="AI95" s="122">
        <f t="shared" si="30"/>
        <v>21080</v>
      </c>
      <c r="AJ95" s="115">
        <f t="shared" si="31"/>
        <v>231880</v>
      </c>
    </row>
    <row r="96" spans="1:36" ht="63.75" x14ac:dyDescent="0.25">
      <c r="A96" s="102">
        <v>428</v>
      </c>
      <c r="B96" s="101" t="s">
        <v>1214</v>
      </c>
      <c r="C96" s="100" t="s">
        <v>1486</v>
      </c>
      <c r="D96" s="104" t="s">
        <v>1487</v>
      </c>
      <c r="E96" s="104" t="s">
        <v>1488</v>
      </c>
      <c r="F96" s="104" t="s">
        <v>1485</v>
      </c>
      <c r="G96" s="100">
        <v>200</v>
      </c>
      <c r="H96" s="239">
        <f t="shared" si="16"/>
        <v>8000</v>
      </c>
      <c r="I96" s="100">
        <v>30</v>
      </c>
      <c r="J96" s="239">
        <f t="shared" si="17"/>
        <v>1200</v>
      </c>
      <c r="K96" s="100">
        <v>130</v>
      </c>
      <c r="L96" s="239">
        <f t="shared" si="18"/>
        <v>5200</v>
      </c>
      <c r="M96" s="100">
        <v>900</v>
      </c>
      <c r="N96" s="239">
        <f t="shared" si="19"/>
        <v>36000</v>
      </c>
      <c r="O96" s="111">
        <v>100</v>
      </c>
      <c r="P96" s="112">
        <f t="shared" si="20"/>
        <v>4000</v>
      </c>
      <c r="Q96" s="100">
        <v>220</v>
      </c>
      <c r="R96" s="239">
        <f t="shared" si="21"/>
        <v>8800</v>
      </c>
      <c r="S96" s="100">
        <v>1000</v>
      </c>
      <c r="T96" s="239">
        <f t="shared" si="22"/>
        <v>40000</v>
      </c>
      <c r="U96" s="100">
        <v>50</v>
      </c>
      <c r="V96" s="239">
        <f t="shared" si="23"/>
        <v>2000</v>
      </c>
      <c r="W96" s="100">
        <v>250</v>
      </c>
      <c r="X96" s="239">
        <f t="shared" si="24"/>
        <v>10000</v>
      </c>
      <c r="Y96" s="135">
        <v>0</v>
      </c>
      <c r="Z96" s="239">
        <f t="shared" si="25"/>
        <v>0</v>
      </c>
      <c r="AA96" s="135">
        <v>0</v>
      </c>
      <c r="AB96" s="239">
        <f t="shared" si="26"/>
        <v>0</v>
      </c>
      <c r="AC96" s="135">
        <v>0</v>
      </c>
      <c r="AD96" s="239">
        <f t="shared" si="27"/>
        <v>0</v>
      </c>
      <c r="AE96" s="100" t="s">
        <v>914</v>
      </c>
      <c r="AF96" s="111">
        <f t="shared" si="28"/>
        <v>2880</v>
      </c>
      <c r="AG96" s="61">
        <v>40</v>
      </c>
      <c r="AH96" s="122">
        <f t="shared" si="29"/>
        <v>115200</v>
      </c>
      <c r="AI96" s="122">
        <f t="shared" si="30"/>
        <v>11520</v>
      </c>
      <c r="AJ96" s="115">
        <f t="shared" si="31"/>
        <v>126720</v>
      </c>
    </row>
    <row r="97" spans="1:36" ht="51" x14ac:dyDescent="0.25">
      <c r="A97" s="137">
        <v>429</v>
      </c>
      <c r="B97" s="53" t="s">
        <v>1214</v>
      </c>
      <c r="C97" s="55" t="s">
        <v>1489</v>
      </c>
      <c r="D97" s="6" t="s">
        <v>1490</v>
      </c>
      <c r="E97" s="6" t="s">
        <v>1491</v>
      </c>
      <c r="F97" s="6"/>
      <c r="G97" s="55">
        <v>200</v>
      </c>
      <c r="H97" s="239">
        <f t="shared" si="16"/>
        <v>38000</v>
      </c>
      <c r="I97" s="55">
        <v>30</v>
      </c>
      <c r="J97" s="239">
        <f t="shared" si="17"/>
        <v>5700</v>
      </c>
      <c r="K97" s="55">
        <v>110</v>
      </c>
      <c r="L97" s="239">
        <f t="shared" si="18"/>
        <v>20900</v>
      </c>
      <c r="M97" s="55">
        <v>900</v>
      </c>
      <c r="N97" s="239">
        <f t="shared" si="19"/>
        <v>171000</v>
      </c>
      <c r="O97" s="138">
        <v>100</v>
      </c>
      <c r="P97" s="112">
        <f t="shared" si="20"/>
        <v>19000</v>
      </c>
      <c r="Q97" s="55">
        <v>220</v>
      </c>
      <c r="R97" s="239">
        <f t="shared" si="21"/>
        <v>41800</v>
      </c>
      <c r="S97" s="55">
        <v>1000</v>
      </c>
      <c r="T97" s="239">
        <f t="shared" si="22"/>
        <v>190000</v>
      </c>
      <c r="U97" s="55">
        <v>50</v>
      </c>
      <c r="V97" s="239">
        <f t="shared" si="23"/>
        <v>9500</v>
      </c>
      <c r="W97" s="55">
        <v>250</v>
      </c>
      <c r="X97" s="239">
        <f t="shared" si="24"/>
        <v>47500</v>
      </c>
      <c r="Y97" s="53">
        <v>0</v>
      </c>
      <c r="Z97" s="239">
        <f t="shared" si="25"/>
        <v>0</v>
      </c>
      <c r="AA97" s="53">
        <v>0</v>
      </c>
      <c r="AB97" s="239">
        <f t="shared" si="26"/>
        <v>0</v>
      </c>
      <c r="AC97" s="53">
        <v>0</v>
      </c>
      <c r="AD97" s="239">
        <f t="shared" si="27"/>
        <v>0</v>
      </c>
      <c r="AE97" s="55" t="s">
        <v>914</v>
      </c>
      <c r="AF97" s="111">
        <f t="shared" si="28"/>
        <v>2860</v>
      </c>
      <c r="AG97" s="139">
        <v>190</v>
      </c>
      <c r="AH97" s="140">
        <f>AF97*AG97</f>
        <v>543400</v>
      </c>
      <c r="AI97" s="140">
        <f t="shared" si="30"/>
        <v>54340</v>
      </c>
      <c r="AJ97" s="141">
        <f>AH97+AI97</f>
        <v>597740</v>
      </c>
    </row>
    <row r="98" spans="1:36" ht="63.75" x14ac:dyDescent="0.25">
      <c r="A98" s="102">
        <v>430</v>
      </c>
      <c r="B98" s="101" t="s">
        <v>1214</v>
      </c>
      <c r="C98" s="100" t="s">
        <v>1492</v>
      </c>
      <c r="D98" s="104" t="s">
        <v>1493</v>
      </c>
      <c r="E98" s="104" t="s">
        <v>1494</v>
      </c>
      <c r="F98" s="104"/>
      <c r="G98" s="100">
        <v>200</v>
      </c>
      <c r="H98" s="239">
        <f t="shared" si="16"/>
        <v>20000</v>
      </c>
      <c r="I98" s="100">
        <v>300</v>
      </c>
      <c r="J98" s="239">
        <f t="shared" si="17"/>
        <v>30000</v>
      </c>
      <c r="K98" s="100">
        <v>130</v>
      </c>
      <c r="L98" s="239">
        <f t="shared" si="18"/>
        <v>13000</v>
      </c>
      <c r="M98" s="100">
        <v>900</v>
      </c>
      <c r="N98" s="239">
        <f t="shared" si="19"/>
        <v>90000</v>
      </c>
      <c r="O98" s="111">
        <v>500</v>
      </c>
      <c r="P98" s="112">
        <f t="shared" si="20"/>
        <v>50000</v>
      </c>
      <c r="Q98" s="100">
        <v>220</v>
      </c>
      <c r="R98" s="239">
        <f t="shared" si="21"/>
        <v>22000</v>
      </c>
      <c r="S98" s="100">
        <v>1000</v>
      </c>
      <c r="T98" s="239">
        <f t="shared" si="22"/>
        <v>100000</v>
      </c>
      <c r="U98" s="100">
        <v>50</v>
      </c>
      <c r="V98" s="239">
        <f t="shared" si="23"/>
        <v>5000</v>
      </c>
      <c r="W98" s="100">
        <v>200</v>
      </c>
      <c r="X98" s="239">
        <f t="shared" si="24"/>
        <v>20000</v>
      </c>
      <c r="Y98" s="135">
        <v>0</v>
      </c>
      <c r="Z98" s="239">
        <f t="shared" si="25"/>
        <v>0</v>
      </c>
      <c r="AA98" s="135">
        <v>0</v>
      </c>
      <c r="AB98" s="239">
        <f t="shared" si="26"/>
        <v>0</v>
      </c>
      <c r="AC98" s="135">
        <v>0</v>
      </c>
      <c r="AD98" s="239">
        <f t="shared" si="27"/>
        <v>0</v>
      </c>
      <c r="AE98" s="100" t="s">
        <v>914</v>
      </c>
      <c r="AF98" s="111">
        <f t="shared" si="28"/>
        <v>3500</v>
      </c>
      <c r="AG98" s="61">
        <v>100</v>
      </c>
      <c r="AH98" s="122">
        <f t="shared" si="29"/>
        <v>350000</v>
      </c>
      <c r="AI98" s="122">
        <f t="shared" si="30"/>
        <v>35000</v>
      </c>
      <c r="AJ98" s="115">
        <f t="shared" si="31"/>
        <v>385000</v>
      </c>
    </row>
    <row r="99" spans="1:36" ht="63.75" x14ac:dyDescent="0.25">
      <c r="A99" s="102">
        <v>431</v>
      </c>
      <c r="B99" s="101" t="s">
        <v>1214</v>
      </c>
      <c r="C99" s="100" t="s">
        <v>1495</v>
      </c>
      <c r="D99" s="104" t="s">
        <v>1496</v>
      </c>
      <c r="E99" s="104" t="s">
        <v>1497</v>
      </c>
      <c r="F99" s="104" t="s">
        <v>1498</v>
      </c>
      <c r="G99" s="100">
        <v>160</v>
      </c>
      <c r="H99" s="239">
        <f t="shared" si="16"/>
        <v>16000</v>
      </c>
      <c r="I99" s="100">
        <v>30</v>
      </c>
      <c r="J99" s="239">
        <f t="shared" si="17"/>
        <v>3000</v>
      </c>
      <c r="K99" s="100">
        <v>120</v>
      </c>
      <c r="L99" s="239">
        <f t="shared" si="18"/>
        <v>12000</v>
      </c>
      <c r="M99" s="100">
        <v>900</v>
      </c>
      <c r="N99" s="239">
        <f t="shared" si="19"/>
        <v>90000</v>
      </c>
      <c r="O99" s="111">
        <v>500</v>
      </c>
      <c r="P99" s="112">
        <f t="shared" si="20"/>
        <v>50000</v>
      </c>
      <c r="Q99" s="100">
        <v>200</v>
      </c>
      <c r="R99" s="239">
        <f t="shared" si="21"/>
        <v>20000</v>
      </c>
      <c r="S99" s="100">
        <v>1000</v>
      </c>
      <c r="T99" s="239">
        <f t="shared" si="22"/>
        <v>100000</v>
      </c>
      <c r="U99" s="100">
        <v>40</v>
      </c>
      <c r="V99" s="239">
        <f t="shared" si="23"/>
        <v>4000</v>
      </c>
      <c r="W99" s="100">
        <v>300</v>
      </c>
      <c r="X99" s="239">
        <f t="shared" si="24"/>
        <v>30000</v>
      </c>
      <c r="Y99" s="135">
        <v>0</v>
      </c>
      <c r="Z99" s="239">
        <f t="shared" si="25"/>
        <v>0</v>
      </c>
      <c r="AA99" s="135">
        <v>0</v>
      </c>
      <c r="AB99" s="239">
        <f t="shared" si="26"/>
        <v>0</v>
      </c>
      <c r="AC99" s="135">
        <v>0</v>
      </c>
      <c r="AD99" s="239">
        <f t="shared" si="27"/>
        <v>0</v>
      </c>
      <c r="AE99" s="100" t="s">
        <v>914</v>
      </c>
      <c r="AF99" s="111">
        <f t="shared" si="28"/>
        <v>3250</v>
      </c>
      <c r="AG99" s="61">
        <v>100</v>
      </c>
      <c r="AH99" s="122">
        <f t="shared" si="29"/>
        <v>325000</v>
      </c>
      <c r="AI99" s="122">
        <f t="shared" si="30"/>
        <v>32500</v>
      </c>
      <c r="AJ99" s="115">
        <f t="shared" si="31"/>
        <v>357500</v>
      </c>
    </row>
    <row r="100" spans="1:36" ht="76.5" x14ac:dyDescent="0.25">
      <c r="A100" s="102">
        <v>432</v>
      </c>
      <c r="B100" s="101" t="s">
        <v>1214</v>
      </c>
      <c r="C100" s="100" t="s">
        <v>1499</v>
      </c>
      <c r="D100" s="104" t="s">
        <v>1500</v>
      </c>
      <c r="E100" s="104" t="s">
        <v>1501</v>
      </c>
      <c r="F100" s="104" t="s">
        <v>1502</v>
      </c>
      <c r="G100" s="100">
        <v>4000</v>
      </c>
      <c r="H100" s="239">
        <f t="shared" si="16"/>
        <v>600000</v>
      </c>
      <c r="I100" s="100">
        <v>200</v>
      </c>
      <c r="J100" s="239">
        <f t="shared" si="17"/>
        <v>30000</v>
      </c>
      <c r="K100" s="100">
        <v>130</v>
      </c>
      <c r="L100" s="239">
        <f t="shared" si="18"/>
        <v>19500</v>
      </c>
      <c r="M100" s="100">
        <v>900</v>
      </c>
      <c r="N100" s="239">
        <f t="shared" si="19"/>
        <v>135000</v>
      </c>
      <c r="O100" s="111">
        <v>500</v>
      </c>
      <c r="P100" s="112">
        <f t="shared" si="20"/>
        <v>75000</v>
      </c>
      <c r="Q100" s="100">
        <v>840</v>
      </c>
      <c r="R100" s="239">
        <f t="shared" si="21"/>
        <v>126000</v>
      </c>
      <c r="S100" s="100">
        <v>1000</v>
      </c>
      <c r="T100" s="239">
        <f t="shared" si="22"/>
        <v>150000</v>
      </c>
      <c r="U100" s="100">
        <v>1000</v>
      </c>
      <c r="V100" s="239">
        <f t="shared" si="23"/>
        <v>150000</v>
      </c>
      <c r="W100" s="100">
        <v>300</v>
      </c>
      <c r="X100" s="239">
        <f t="shared" si="24"/>
        <v>45000</v>
      </c>
      <c r="Y100" s="135">
        <v>0</v>
      </c>
      <c r="Z100" s="239">
        <f t="shared" si="25"/>
        <v>0</v>
      </c>
      <c r="AA100" s="135">
        <v>0</v>
      </c>
      <c r="AB100" s="239">
        <f t="shared" si="26"/>
        <v>0</v>
      </c>
      <c r="AC100" s="135">
        <v>0</v>
      </c>
      <c r="AD100" s="239">
        <f t="shared" si="27"/>
        <v>0</v>
      </c>
      <c r="AE100" s="100" t="s">
        <v>914</v>
      </c>
      <c r="AF100" s="111">
        <f t="shared" si="28"/>
        <v>8870</v>
      </c>
      <c r="AG100" s="61">
        <v>150</v>
      </c>
      <c r="AH100" s="122">
        <f t="shared" si="29"/>
        <v>1330500</v>
      </c>
      <c r="AI100" s="122">
        <f t="shared" si="30"/>
        <v>133050</v>
      </c>
      <c r="AJ100" s="115">
        <f t="shared" si="31"/>
        <v>1463550</v>
      </c>
    </row>
    <row r="101" spans="1:36" ht="51" x14ac:dyDescent="0.25">
      <c r="A101" s="102">
        <v>433</v>
      </c>
      <c r="B101" s="101" t="s">
        <v>1214</v>
      </c>
      <c r="C101" s="100" t="s">
        <v>1503</v>
      </c>
      <c r="D101" s="104" t="s">
        <v>1504</v>
      </c>
      <c r="E101" s="104" t="s">
        <v>1505</v>
      </c>
      <c r="F101" s="104"/>
      <c r="G101" s="100">
        <v>200</v>
      </c>
      <c r="H101" s="239">
        <f t="shared" si="16"/>
        <v>14000</v>
      </c>
      <c r="I101" s="100">
        <v>120</v>
      </c>
      <c r="J101" s="239">
        <f t="shared" si="17"/>
        <v>8400</v>
      </c>
      <c r="K101" s="100">
        <v>120</v>
      </c>
      <c r="L101" s="239">
        <f t="shared" si="18"/>
        <v>8400</v>
      </c>
      <c r="M101" s="100">
        <v>900</v>
      </c>
      <c r="N101" s="239">
        <f t="shared" si="19"/>
        <v>63000</v>
      </c>
      <c r="O101" s="111">
        <v>500</v>
      </c>
      <c r="P101" s="112">
        <f t="shared" si="20"/>
        <v>35000</v>
      </c>
      <c r="Q101" s="100">
        <v>210</v>
      </c>
      <c r="R101" s="239">
        <f t="shared" si="21"/>
        <v>14700</v>
      </c>
      <c r="S101" s="100">
        <v>1000</v>
      </c>
      <c r="T101" s="239">
        <f t="shared" si="22"/>
        <v>70000</v>
      </c>
      <c r="U101" s="100">
        <v>50</v>
      </c>
      <c r="V101" s="239">
        <f t="shared" si="23"/>
        <v>3500</v>
      </c>
      <c r="W101" s="100">
        <v>300</v>
      </c>
      <c r="X101" s="239">
        <f t="shared" si="24"/>
        <v>21000</v>
      </c>
      <c r="Y101" s="135">
        <v>0</v>
      </c>
      <c r="Z101" s="239">
        <f t="shared" si="25"/>
        <v>0</v>
      </c>
      <c r="AA101" s="135">
        <v>0</v>
      </c>
      <c r="AB101" s="239">
        <f t="shared" si="26"/>
        <v>0</v>
      </c>
      <c r="AC101" s="135">
        <v>0</v>
      </c>
      <c r="AD101" s="239">
        <f t="shared" si="27"/>
        <v>0</v>
      </c>
      <c r="AE101" s="100" t="s">
        <v>914</v>
      </c>
      <c r="AF101" s="111">
        <f t="shared" si="28"/>
        <v>3400</v>
      </c>
      <c r="AG101" s="61">
        <v>70</v>
      </c>
      <c r="AH101" s="122">
        <f t="shared" si="29"/>
        <v>238000</v>
      </c>
      <c r="AI101" s="122">
        <f t="shared" si="30"/>
        <v>23800</v>
      </c>
      <c r="AJ101" s="115">
        <f t="shared" si="31"/>
        <v>261800</v>
      </c>
    </row>
    <row r="102" spans="1:36" ht="89.25" x14ac:dyDescent="0.25">
      <c r="A102" s="102">
        <v>434</v>
      </c>
      <c r="B102" s="101" t="s">
        <v>1214</v>
      </c>
      <c r="C102" s="100" t="s">
        <v>1506</v>
      </c>
      <c r="D102" s="104" t="s">
        <v>1507</v>
      </c>
      <c r="E102" s="104" t="s">
        <v>1508</v>
      </c>
      <c r="F102" s="104" t="s">
        <v>1509</v>
      </c>
      <c r="G102" s="100">
        <v>200</v>
      </c>
      <c r="H102" s="239">
        <f t="shared" si="16"/>
        <v>200000</v>
      </c>
      <c r="I102" s="100">
        <v>100</v>
      </c>
      <c r="J102" s="239">
        <f t="shared" si="17"/>
        <v>100000</v>
      </c>
      <c r="K102" s="100">
        <v>110</v>
      </c>
      <c r="L102" s="239">
        <f t="shared" si="18"/>
        <v>110000</v>
      </c>
      <c r="M102" s="100">
        <v>900</v>
      </c>
      <c r="N102" s="239">
        <f t="shared" si="19"/>
        <v>900000</v>
      </c>
      <c r="O102" s="111">
        <v>500</v>
      </c>
      <c r="P102" s="112">
        <f t="shared" si="20"/>
        <v>500000</v>
      </c>
      <c r="Q102" s="100">
        <v>190</v>
      </c>
      <c r="R102" s="239">
        <f t="shared" si="21"/>
        <v>190000</v>
      </c>
      <c r="S102" s="100">
        <v>100</v>
      </c>
      <c r="T102" s="239">
        <f t="shared" si="22"/>
        <v>100000</v>
      </c>
      <c r="U102" s="100">
        <v>50</v>
      </c>
      <c r="V102" s="239">
        <f t="shared" si="23"/>
        <v>50000</v>
      </c>
      <c r="W102" s="100">
        <v>130</v>
      </c>
      <c r="X102" s="239">
        <f t="shared" si="24"/>
        <v>130000</v>
      </c>
      <c r="Y102" s="135">
        <v>0</v>
      </c>
      <c r="Z102" s="239">
        <f t="shared" si="25"/>
        <v>0</v>
      </c>
      <c r="AA102" s="135">
        <v>0</v>
      </c>
      <c r="AB102" s="239">
        <f t="shared" si="26"/>
        <v>0</v>
      </c>
      <c r="AC102" s="135">
        <v>0</v>
      </c>
      <c r="AD102" s="239">
        <f t="shared" si="27"/>
        <v>0</v>
      </c>
      <c r="AE102" s="100" t="s">
        <v>914</v>
      </c>
      <c r="AF102" s="111">
        <f t="shared" si="28"/>
        <v>2280</v>
      </c>
      <c r="AG102" s="61">
        <v>1000</v>
      </c>
      <c r="AH102" s="122">
        <f t="shared" si="29"/>
        <v>2280000</v>
      </c>
      <c r="AI102" s="122">
        <f t="shared" si="30"/>
        <v>228000</v>
      </c>
      <c r="AJ102" s="115">
        <f t="shared" si="31"/>
        <v>2508000</v>
      </c>
    </row>
    <row r="103" spans="1:36" ht="51" x14ac:dyDescent="0.25">
      <c r="A103" s="102">
        <v>435</v>
      </c>
      <c r="B103" s="101" t="s">
        <v>1214</v>
      </c>
      <c r="C103" s="100" t="s">
        <v>1510</v>
      </c>
      <c r="D103" s="104" t="s">
        <v>1511</v>
      </c>
      <c r="E103" s="104" t="s">
        <v>1512</v>
      </c>
      <c r="F103" s="104"/>
      <c r="G103" s="100">
        <v>120</v>
      </c>
      <c r="H103" s="239">
        <f t="shared" si="16"/>
        <v>451200</v>
      </c>
      <c r="I103" s="100">
        <v>80</v>
      </c>
      <c r="J103" s="239">
        <f t="shared" si="17"/>
        <v>300800</v>
      </c>
      <c r="K103" s="100">
        <v>100</v>
      </c>
      <c r="L103" s="239">
        <f t="shared" si="18"/>
        <v>376000</v>
      </c>
      <c r="M103" s="100">
        <v>200</v>
      </c>
      <c r="N103" s="239">
        <f t="shared" si="19"/>
        <v>752000</v>
      </c>
      <c r="O103" s="111">
        <v>24</v>
      </c>
      <c r="P103" s="112">
        <f t="shared" si="20"/>
        <v>90240</v>
      </c>
      <c r="Q103" s="100">
        <v>90</v>
      </c>
      <c r="R103" s="239">
        <f t="shared" si="21"/>
        <v>338400</v>
      </c>
      <c r="S103" s="100">
        <v>20</v>
      </c>
      <c r="T103" s="239">
        <f t="shared" si="22"/>
        <v>75200</v>
      </c>
      <c r="U103" s="100">
        <v>30</v>
      </c>
      <c r="V103" s="239">
        <f t="shared" si="23"/>
        <v>112800</v>
      </c>
      <c r="W103" s="100">
        <v>15</v>
      </c>
      <c r="X103" s="239">
        <f t="shared" si="24"/>
        <v>56400</v>
      </c>
      <c r="Y103" s="135">
        <v>0</v>
      </c>
      <c r="Z103" s="239">
        <f t="shared" si="25"/>
        <v>0</v>
      </c>
      <c r="AA103" s="135">
        <v>0</v>
      </c>
      <c r="AB103" s="239">
        <f t="shared" si="26"/>
        <v>0</v>
      </c>
      <c r="AC103" s="135">
        <v>0</v>
      </c>
      <c r="AD103" s="239">
        <f t="shared" si="27"/>
        <v>0</v>
      </c>
      <c r="AE103" s="100" t="s">
        <v>914</v>
      </c>
      <c r="AF103" s="111">
        <f t="shared" si="28"/>
        <v>679</v>
      </c>
      <c r="AG103" s="61">
        <v>3760</v>
      </c>
      <c r="AH103" s="122">
        <f t="shared" si="29"/>
        <v>2553040</v>
      </c>
      <c r="AI103" s="122">
        <f t="shared" si="30"/>
        <v>255304</v>
      </c>
      <c r="AJ103" s="115">
        <f t="shared" si="31"/>
        <v>2808344</v>
      </c>
    </row>
    <row r="104" spans="1:36" ht="102" x14ac:dyDescent="0.25">
      <c r="A104" s="102">
        <v>436</v>
      </c>
      <c r="B104" s="101" t="s">
        <v>1214</v>
      </c>
      <c r="C104" s="100" t="s">
        <v>1513</v>
      </c>
      <c r="D104" s="116" t="s">
        <v>1514</v>
      </c>
      <c r="E104" s="116" t="s">
        <v>1515</v>
      </c>
      <c r="F104" s="116" t="s">
        <v>702</v>
      </c>
      <c r="G104" s="82">
        <v>400</v>
      </c>
      <c r="H104" s="239">
        <f t="shared" si="16"/>
        <v>520000</v>
      </c>
      <c r="I104" s="117">
        <v>2000</v>
      </c>
      <c r="J104" s="239">
        <f t="shared" si="17"/>
        <v>2600000</v>
      </c>
      <c r="K104" s="117">
        <v>350</v>
      </c>
      <c r="L104" s="239">
        <f t="shared" si="18"/>
        <v>455000</v>
      </c>
      <c r="M104" s="117">
        <v>600</v>
      </c>
      <c r="N104" s="239">
        <f t="shared" si="19"/>
        <v>780000</v>
      </c>
      <c r="O104" s="117">
        <v>1500</v>
      </c>
      <c r="P104" s="112">
        <f t="shared" si="20"/>
        <v>1950000</v>
      </c>
      <c r="Q104" s="29">
        <v>800</v>
      </c>
      <c r="R104" s="239">
        <f t="shared" si="21"/>
        <v>1040000</v>
      </c>
      <c r="S104" s="117">
        <v>500</v>
      </c>
      <c r="T104" s="239">
        <f t="shared" si="22"/>
        <v>650000</v>
      </c>
      <c r="U104" s="117">
        <v>600</v>
      </c>
      <c r="V104" s="239">
        <f t="shared" si="23"/>
        <v>780000</v>
      </c>
      <c r="W104" s="117">
        <v>40</v>
      </c>
      <c r="X104" s="239">
        <f t="shared" si="24"/>
        <v>52000</v>
      </c>
      <c r="Y104" s="135">
        <v>0</v>
      </c>
      <c r="Z104" s="239">
        <f t="shared" si="25"/>
        <v>0</v>
      </c>
      <c r="AA104" s="135">
        <v>0</v>
      </c>
      <c r="AB104" s="239">
        <f t="shared" si="26"/>
        <v>0</v>
      </c>
      <c r="AC104" s="135">
        <v>0</v>
      </c>
      <c r="AD104" s="239">
        <f t="shared" si="27"/>
        <v>0</v>
      </c>
      <c r="AE104" s="117" t="s">
        <v>1162</v>
      </c>
      <c r="AF104" s="111">
        <f t="shared" si="28"/>
        <v>6790</v>
      </c>
      <c r="AG104" s="142">
        <v>1300</v>
      </c>
      <c r="AH104" s="122">
        <f>AF104*AG104</f>
        <v>8827000</v>
      </c>
      <c r="AI104" s="122">
        <f t="shared" si="30"/>
        <v>882700</v>
      </c>
      <c r="AJ104" s="115">
        <f t="shared" si="31"/>
        <v>9709700</v>
      </c>
    </row>
    <row r="105" spans="1:36" ht="51.75" thickBot="1" x14ac:dyDescent="0.3">
      <c r="A105" s="128">
        <v>437</v>
      </c>
      <c r="B105" s="103" t="s">
        <v>1214</v>
      </c>
      <c r="C105" s="129" t="s">
        <v>1516</v>
      </c>
      <c r="D105" s="118" t="s">
        <v>1517</v>
      </c>
      <c r="E105" s="118" t="s">
        <v>1518</v>
      </c>
      <c r="F105" s="118" t="s">
        <v>1519</v>
      </c>
      <c r="G105" s="83">
        <v>100</v>
      </c>
      <c r="H105" s="239">
        <f t="shared" si="16"/>
        <v>170000</v>
      </c>
      <c r="I105" s="119">
        <v>100</v>
      </c>
      <c r="J105" s="239">
        <f t="shared" si="17"/>
        <v>170000</v>
      </c>
      <c r="K105" s="119">
        <v>50</v>
      </c>
      <c r="L105" s="239">
        <f t="shared" si="18"/>
        <v>85000</v>
      </c>
      <c r="M105" s="119">
        <v>200</v>
      </c>
      <c r="N105" s="239">
        <f t="shared" si="19"/>
        <v>340000</v>
      </c>
      <c r="O105" s="119">
        <v>1500</v>
      </c>
      <c r="P105" s="112">
        <f t="shared" si="20"/>
        <v>2550000</v>
      </c>
      <c r="Q105" s="32">
        <v>300</v>
      </c>
      <c r="R105" s="239">
        <f t="shared" si="21"/>
        <v>510000</v>
      </c>
      <c r="S105" s="119">
        <v>50</v>
      </c>
      <c r="T105" s="239">
        <f t="shared" si="22"/>
        <v>85000</v>
      </c>
      <c r="U105" s="119">
        <v>80</v>
      </c>
      <c r="V105" s="239">
        <f t="shared" si="23"/>
        <v>136000</v>
      </c>
      <c r="W105" s="119">
        <v>9</v>
      </c>
      <c r="X105" s="239">
        <f t="shared" si="24"/>
        <v>15300</v>
      </c>
      <c r="Y105" s="143">
        <v>0</v>
      </c>
      <c r="Z105" s="239">
        <f t="shared" si="25"/>
        <v>0</v>
      </c>
      <c r="AA105" s="143">
        <v>0</v>
      </c>
      <c r="AB105" s="239">
        <f t="shared" si="26"/>
        <v>0</v>
      </c>
      <c r="AC105" s="143">
        <v>0</v>
      </c>
      <c r="AD105" s="239">
        <f t="shared" si="27"/>
        <v>0</v>
      </c>
      <c r="AE105" s="119" t="s">
        <v>914</v>
      </c>
      <c r="AF105" s="111">
        <f t="shared" si="28"/>
        <v>2389</v>
      </c>
      <c r="AG105" s="144">
        <v>1700</v>
      </c>
      <c r="AH105" s="130">
        <f>AF105*AG105</f>
        <v>4061300</v>
      </c>
      <c r="AI105" s="130">
        <f t="shared" si="30"/>
        <v>406130</v>
      </c>
      <c r="AJ105" s="131">
        <f t="shared" si="31"/>
        <v>4467430</v>
      </c>
    </row>
    <row r="106" spans="1:36" ht="39" thickBot="1" x14ac:dyDescent="0.3">
      <c r="A106" s="98"/>
      <c r="B106" s="99"/>
      <c r="C106" s="98"/>
      <c r="D106" s="106"/>
      <c r="E106" s="145"/>
      <c r="F106" s="106"/>
      <c r="G106" s="98">
        <f>SUM(G12:G105)</f>
        <v>66360</v>
      </c>
      <c r="H106" s="98">
        <f t="shared" ref="H106:AD106" si="32">SUM(H12:H105)</f>
        <v>42951000</v>
      </c>
      <c r="I106" s="98">
        <f t="shared" si="32"/>
        <v>20740</v>
      </c>
      <c r="J106" s="98">
        <f t="shared" si="32"/>
        <v>15503950</v>
      </c>
      <c r="K106" s="98">
        <f t="shared" si="32"/>
        <v>13880</v>
      </c>
      <c r="L106" s="98">
        <f t="shared" si="32"/>
        <v>10047050</v>
      </c>
      <c r="M106" s="98">
        <f t="shared" si="32"/>
        <v>79300</v>
      </c>
      <c r="N106" s="98">
        <f t="shared" si="32"/>
        <v>60949500</v>
      </c>
      <c r="O106" s="98">
        <f t="shared" si="32"/>
        <v>51074</v>
      </c>
      <c r="P106" s="98">
        <f t="shared" si="32"/>
        <v>35175990</v>
      </c>
      <c r="Q106" s="98">
        <f t="shared" si="32"/>
        <v>19810</v>
      </c>
      <c r="R106" s="98">
        <f t="shared" si="32"/>
        <v>13016900</v>
      </c>
      <c r="S106" s="98">
        <f t="shared" si="32"/>
        <v>36920</v>
      </c>
      <c r="T106" s="98">
        <f t="shared" si="32"/>
        <v>19856700</v>
      </c>
      <c r="U106" s="98">
        <f t="shared" si="32"/>
        <v>17145</v>
      </c>
      <c r="V106" s="98">
        <f t="shared" si="32"/>
        <v>11481250</v>
      </c>
      <c r="W106" s="98">
        <f t="shared" si="32"/>
        <v>12934</v>
      </c>
      <c r="X106" s="98">
        <f t="shared" si="32"/>
        <v>7609300</v>
      </c>
      <c r="Y106" s="98">
        <f t="shared" si="32"/>
        <v>0</v>
      </c>
      <c r="Z106" s="98">
        <f t="shared" si="32"/>
        <v>0</v>
      </c>
      <c r="AA106" s="98">
        <f t="shared" si="32"/>
        <v>0</v>
      </c>
      <c r="AB106" s="98">
        <f t="shared" si="32"/>
        <v>0</v>
      </c>
      <c r="AC106" s="98">
        <f t="shared" si="32"/>
        <v>0</v>
      </c>
      <c r="AD106" s="98">
        <f t="shared" si="32"/>
        <v>0</v>
      </c>
      <c r="AE106" s="123" t="s">
        <v>89</v>
      </c>
      <c r="AF106" s="111">
        <f t="shared" si="28"/>
        <v>318163</v>
      </c>
      <c r="AG106" s="125" t="s">
        <v>1520</v>
      </c>
      <c r="AH106" s="146">
        <f>SUM(AH12:AH105)</f>
        <v>216591640</v>
      </c>
      <c r="AI106" s="123"/>
      <c r="AJ106" s="146">
        <f>SUM(AJ12:AJ105)</f>
        <v>238250804</v>
      </c>
    </row>
    <row r="107" spans="1:36" x14ac:dyDescent="0.25">
      <c r="AF107" s="228">
        <f>SUM(AF12:AF105)</f>
        <v>318163</v>
      </c>
      <c r="AG107" s="228"/>
      <c r="AH107" s="228">
        <f>SUM(AH12:AH105)</f>
        <v>216591640</v>
      </c>
      <c r="AI107" s="228"/>
      <c r="AJ107" s="228">
        <f>SUM(AJ12:AJ105)</f>
        <v>238250804</v>
      </c>
    </row>
  </sheetData>
  <mergeCells count="2">
    <mergeCell ref="A9:AJ9"/>
    <mergeCell ref="A10:AJ10"/>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1327F-E323-4585-B4C8-17C44CD62D98}">
  <dimension ref="A1:AJ62"/>
  <sheetViews>
    <sheetView workbookViewId="0">
      <selection activeCell="G65" sqref="G65:I65"/>
    </sheetView>
  </sheetViews>
  <sheetFormatPr defaultRowHeight="15" x14ac:dyDescent="0.25"/>
  <cols>
    <col min="1" max="1" width="6.28515625" bestFit="1" customWidth="1"/>
    <col min="3" max="3" width="8.7109375" bestFit="1" customWidth="1"/>
    <col min="4" max="4" width="30.42578125" customWidth="1"/>
    <col min="5" max="5" width="34.28515625" customWidth="1"/>
    <col min="7" max="7" width="8.28515625" bestFit="1" customWidth="1"/>
    <col min="8" max="8" width="12.7109375" style="274" bestFit="1" customWidth="1"/>
    <col min="9" max="9" width="8.28515625" bestFit="1" customWidth="1"/>
    <col min="10" max="10" width="12.7109375" style="274" bestFit="1" customWidth="1"/>
    <col min="11" max="11" width="8.28515625" bestFit="1" customWidth="1"/>
    <col min="12" max="12" width="12.7109375" style="274" bestFit="1" customWidth="1"/>
    <col min="13" max="13" width="8.28515625" bestFit="1" customWidth="1"/>
    <col min="14" max="14" width="12.7109375" style="274" bestFit="1" customWidth="1"/>
    <col min="15" max="15" width="8.28515625" bestFit="1" customWidth="1"/>
    <col min="16" max="16" width="12.7109375" style="274" bestFit="1" customWidth="1"/>
    <col min="17" max="17" width="8.28515625" bestFit="1" customWidth="1"/>
    <col min="18" max="18" width="12.7109375" style="274" bestFit="1" customWidth="1"/>
    <col min="19" max="19" width="8.28515625" bestFit="1" customWidth="1"/>
    <col min="20" max="20" width="12.7109375" style="274" bestFit="1" customWidth="1"/>
    <col min="21" max="21" width="8.85546875" bestFit="1" customWidth="1"/>
    <col min="22" max="22" width="12.7109375" style="274" bestFit="1" customWidth="1"/>
    <col min="23" max="23" width="9.7109375" bestFit="1" customWidth="1"/>
    <col min="24" max="24" width="12.7109375" style="274" bestFit="1" customWidth="1"/>
    <col min="25" max="25" width="8.28515625" bestFit="1" customWidth="1"/>
    <col min="26" max="26" width="8.28515625" style="274" customWidth="1"/>
    <col min="27" max="27" width="8.85546875" bestFit="1" customWidth="1"/>
    <col min="28" max="28" width="8.85546875" style="274" customWidth="1"/>
    <col min="29" max="29" width="8.28515625" bestFit="1" customWidth="1"/>
    <col min="30" max="30" width="8.28515625" style="274" customWidth="1"/>
    <col min="31" max="31" width="12.28515625" bestFit="1" customWidth="1"/>
    <col min="32" max="32" width="9" bestFit="1" customWidth="1"/>
    <col min="33" max="33" width="9.28515625" bestFit="1" customWidth="1"/>
    <col min="34" max="34" width="14.85546875" bestFit="1" customWidth="1"/>
    <col min="35" max="35" width="12.7109375" bestFit="1" customWidth="1"/>
    <col min="36" max="36" width="14.85546875" bestFit="1" customWidth="1"/>
  </cols>
  <sheetData>
    <row r="1" spans="1:36" s="274" customFormat="1" x14ac:dyDescent="0.25"/>
    <row r="2" spans="1:36" s="274" customFormat="1" x14ac:dyDescent="0.25"/>
    <row r="3" spans="1:36" s="274" customFormat="1" x14ac:dyDescent="0.25"/>
    <row r="4" spans="1:36" s="274" customFormat="1" ht="31.5" x14ac:dyDescent="0.5">
      <c r="D4" s="343" t="s">
        <v>1713</v>
      </c>
    </row>
    <row r="5" spans="1:36" s="274" customFormat="1" x14ac:dyDescent="0.25">
      <c r="D5" s="274" t="s">
        <v>1714</v>
      </c>
    </row>
    <row r="6" spans="1:36" s="274" customFormat="1" x14ac:dyDescent="0.25"/>
    <row r="7" spans="1:36" s="274" customFormat="1" x14ac:dyDescent="0.25"/>
    <row r="8" spans="1:36" s="274" customFormat="1" x14ac:dyDescent="0.25"/>
    <row r="9" spans="1:36" ht="15.75" x14ac:dyDescent="0.25">
      <c r="A9" s="344" t="s">
        <v>1524</v>
      </c>
      <c r="B9" s="345"/>
      <c r="C9" s="345"/>
      <c r="D9" s="345"/>
      <c r="E9" s="345"/>
      <c r="F9" s="345"/>
      <c r="G9" s="345"/>
      <c r="H9" s="345"/>
      <c r="I9" s="345"/>
      <c r="J9" s="345"/>
      <c r="K9" s="345"/>
      <c r="L9" s="345"/>
      <c r="M9" s="345"/>
      <c r="N9" s="345"/>
      <c r="O9" s="345"/>
      <c r="P9" s="345"/>
      <c r="Q9" s="345"/>
      <c r="R9" s="345"/>
      <c r="S9" s="345"/>
      <c r="T9" s="345"/>
      <c r="U9" s="345"/>
      <c r="V9" s="345"/>
      <c r="W9" s="345"/>
      <c r="X9" s="345"/>
      <c r="Y9" s="345"/>
      <c r="Z9" s="345"/>
      <c r="AA9" s="345"/>
      <c r="AB9" s="345"/>
      <c r="AC9" s="345"/>
      <c r="AD9" s="345"/>
      <c r="AE9" s="345"/>
      <c r="AF9" s="345"/>
      <c r="AG9" s="345"/>
      <c r="AH9" s="345"/>
      <c r="AI9" s="345"/>
      <c r="AJ9" s="346"/>
    </row>
    <row r="10" spans="1:36" x14ac:dyDescent="0.25">
      <c r="A10" s="347"/>
      <c r="B10" s="348"/>
      <c r="C10" s="348"/>
      <c r="D10" s="348"/>
      <c r="E10" s="348"/>
      <c r="F10" s="348"/>
      <c r="G10" s="348"/>
      <c r="H10" s="348"/>
      <c r="I10" s="348"/>
      <c r="J10" s="348"/>
      <c r="K10" s="348"/>
      <c r="L10" s="348"/>
      <c r="M10" s="348"/>
      <c r="N10" s="348"/>
      <c r="O10" s="348"/>
      <c r="P10" s="348"/>
      <c r="Q10" s="348"/>
      <c r="R10" s="348"/>
      <c r="S10" s="348"/>
      <c r="T10" s="348"/>
      <c r="U10" s="348"/>
      <c r="V10" s="348"/>
      <c r="W10" s="348"/>
      <c r="X10" s="348"/>
      <c r="Y10" s="348"/>
      <c r="Z10" s="348"/>
      <c r="AA10" s="348"/>
      <c r="AB10" s="348"/>
      <c r="AC10" s="348"/>
      <c r="AD10" s="348"/>
      <c r="AE10" s="348"/>
      <c r="AF10" s="348"/>
      <c r="AG10" s="348"/>
      <c r="AH10" s="348"/>
      <c r="AI10" s="348"/>
      <c r="AJ10" s="349"/>
    </row>
    <row r="11" spans="1:36" ht="114.75" x14ac:dyDescent="0.25">
      <c r="A11" s="303" t="s">
        <v>1</v>
      </c>
      <c r="B11" s="304" t="s">
        <v>2</v>
      </c>
      <c r="C11" s="304" t="s">
        <v>3</v>
      </c>
      <c r="D11" s="304" t="s">
        <v>5</v>
      </c>
      <c r="E11" s="304" t="s">
        <v>1108</v>
      </c>
      <c r="F11" s="304" t="s">
        <v>1525</v>
      </c>
      <c r="G11" s="304" t="s">
        <v>8</v>
      </c>
      <c r="H11" s="304"/>
      <c r="I11" s="304" t="s">
        <v>9</v>
      </c>
      <c r="J11" s="304"/>
      <c r="K11" s="304" t="s">
        <v>10</v>
      </c>
      <c r="L11" s="304"/>
      <c r="M11" s="304" t="s">
        <v>11</v>
      </c>
      <c r="N11" s="304"/>
      <c r="O11" s="304" t="s">
        <v>12</v>
      </c>
      <c r="P11" s="304"/>
      <c r="Q11" s="304" t="s">
        <v>13</v>
      </c>
      <c r="R11" s="304"/>
      <c r="S11" s="304" t="s">
        <v>14</v>
      </c>
      <c r="T11" s="304"/>
      <c r="U11" s="304" t="s">
        <v>15</v>
      </c>
      <c r="V11" s="304"/>
      <c r="W11" s="304" t="s">
        <v>16</v>
      </c>
      <c r="X11" s="304"/>
      <c r="Y11" s="304" t="s">
        <v>935</v>
      </c>
      <c r="Z11" s="304"/>
      <c r="AA11" s="304" t="s">
        <v>17</v>
      </c>
      <c r="AB11" s="304"/>
      <c r="AC11" s="304" t="s">
        <v>18</v>
      </c>
      <c r="AD11" s="304"/>
      <c r="AE11" s="304" t="s">
        <v>19</v>
      </c>
      <c r="AF11" s="304" t="s">
        <v>20</v>
      </c>
      <c r="AG11" s="304" t="s">
        <v>21</v>
      </c>
      <c r="AH11" s="304" t="s">
        <v>22</v>
      </c>
      <c r="AI11" s="304" t="s">
        <v>23</v>
      </c>
      <c r="AJ11" s="305" t="s">
        <v>24</v>
      </c>
    </row>
    <row r="12" spans="1:36" ht="51" x14ac:dyDescent="0.25">
      <c r="A12" s="277">
        <v>438</v>
      </c>
      <c r="B12" s="276" t="s">
        <v>1090</v>
      </c>
      <c r="C12" s="275" t="s">
        <v>1526</v>
      </c>
      <c r="D12" s="285" t="s">
        <v>1527</v>
      </c>
      <c r="E12" s="285" t="s">
        <v>1528</v>
      </c>
      <c r="F12" s="280" t="s">
        <v>1529</v>
      </c>
      <c r="G12" s="288">
        <v>5000</v>
      </c>
      <c r="H12" s="239">
        <f>G12*$AG12</f>
        <v>3500000</v>
      </c>
      <c r="I12" s="288">
        <v>300</v>
      </c>
      <c r="J12" s="239">
        <f>I12*$AG12</f>
        <v>210000</v>
      </c>
      <c r="K12" s="288">
        <v>300</v>
      </c>
      <c r="L12" s="239">
        <f>K12*$AG12</f>
        <v>210000</v>
      </c>
      <c r="M12" s="288">
        <v>300</v>
      </c>
      <c r="N12" s="239">
        <f>M12*$AG12</f>
        <v>210000</v>
      </c>
      <c r="O12" s="288">
        <v>300</v>
      </c>
      <c r="P12" s="239">
        <f>O12*$AG12</f>
        <v>210000</v>
      </c>
      <c r="Q12" s="288">
        <v>650</v>
      </c>
      <c r="R12" s="239">
        <f>Q12*$AG12</f>
        <v>455000</v>
      </c>
      <c r="S12" s="288">
        <v>800</v>
      </c>
      <c r="T12" s="239">
        <f>S12*$AG12</f>
        <v>560000</v>
      </c>
      <c r="U12" s="288">
        <v>640</v>
      </c>
      <c r="V12" s="239">
        <f>U12*$AG12</f>
        <v>448000</v>
      </c>
      <c r="W12" s="288">
        <v>50</v>
      </c>
      <c r="X12" s="239">
        <f>W12*$AG12</f>
        <v>35000</v>
      </c>
      <c r="Y12" s="281">
        <v>0</v>
      </c>
      <c r="Z12" s="239">
        <f>Y12*$AG12</f>
        <v>0</v>
      </c>
      <c r="AA12" s="281">
        <v>0</v>
      </c>
      <c r="AB12" s="239">
        <f>AA12*$AG12</f>
        <v>0</v>
      </c>
      <c r="AC12" s="281">
        <v>0</v>
      </c>
      <c r="AD12" s="239">
        <f>AC12*$AG12</f>
        <v>0</v>
      </c>
      <c r="AE12" s="276" t="s">
        <v>1530</v>
      </c>
      <c r="AF12" s="275">
        <v>8340</v>
      </c>
      <c r="AG12" s="292">
        <v>700</v>
      </c>
      <c r="AH12" s="299">
        <v>5838000</v>
      </c>
      <c r="AI12" s="299">
        <v>583800</v>
      </c>
      <c r="AJ12" s="296">
        <v>6421800</v>
      </c>
    </row>
    <row r="13" spans="1:36" ht="63.75" x14ac:dyDescent="0.25">
      <c r="A13" s="277">
        <v>439</v>
      </c>
      <c r="B13" s="276" t="s">
        <v>1090</v>
      </c>
      <c r="C13" s="275" t="s">
        <v>1531</v>
      </c>
      <c r="D13" s="285" t="s">
        <v>1527</v>
      </c>
      <c r="E13" s="285" t="s">
        <v>1532</v>
      </c>
      <c r="F13" s="280" t="s">
        <v>1529</v>
      </c>
      <c r="G13" s="289">
        <v>5000</v>
      </c>
      <c r="H13" s="239">
        <f t="shared" ref="H13:H61" si="0">G13*$AG13</f>
        <v>3750000</v>
      </c>
      <c r="I13" s="289">
        <v>250</v>
      </c>
      <c r="J13" s="239">
        <f t="shared" ref="J13:J61" si="1">I13*$AG13</f>
        <v>187500</v>
      </c>
      <c r="K13" s="289">
        <v>300</v>
      </c>
      <c r="L13" s="239">
        <f t="shared" ref="L13:L61" si="2">K13*$AG13</f>
        <v>225000</v>
      </c>
      <c r="M13" s="289">
        <v>300</v>
      </c>
      <c r="N13" s="239">
        <f t="shared" ref="N13:N61" si="3">M13*$AG13</f>
        <v>225000</v>
      </c>
      <c r="O13" s="289">
        <v>300</v>
      </c>
      <c r="P13" s="239">
        <f t="shared" ref="P13:P61" si="4">O13*$AG13</f>
        <v>225000</v>
      </c>
      <c r="Q13" s="289">
        <v>550</v>
      </c>
      <c r="R13" s="239">
        <f t="shared" ref="R13:R61" si="5">Q13*$AG13</f>
        <v>412500</v>
      </c>
      <c r="S13" s="289">
        <v>800</v>
      </c>
      <c r="T13" s="239">
        <f t="shared" ref="T13:T61" si="6">S13*$AG13</f>
        <v>600000</v>
      </c>
      <c r="U13" s="289">
        <v>640</v>
      </c>
      <c r="V13" s="239">
        <f t="shared" ref="V13:V61" si="7">U13*$AG13</f>
        <v>480000</v>
      </c>
      <c r="W13" s="289">
        <v>50</v>
      </c>
      <c r="X13" s="239">
        <f t="shared" ref="X13:X61" si="8">W13*$AG13</f>
        <v>37500</v>
      </c>
      <c r="Y13" s="281">
        <v>0</v>
      </c>
      <c r="Z13" s="239">
        <f t="shared" ref="Z13:Z61" si="9">Y13*$AG13</f>
        <v>0</v>
      </c>
      <c r="AA13" s="281">
        <v>0</v>
      </c>
      <c r="AB13" s="239">
        <f t="shared" ref="AB13:AB61" si="10">AA13*$AG13</f>
        <v>0</v>
      </c>
      <c r="AC13" s="281">
        <v>0</v>
      </c>
      <c r="AD13" s="239">
        <f t="shared" ref="AD13:AD61" si="11">AC13*$AG13</f>
        <v>0</v>
      </c>
      <c r="AE13" s="276" t="s">
        <v>1530</v>
      </c>
      <c r="AF13" s="275">
        <v>8190</v>
      </c>
      <c r="AG13" s="293">
        <v>750</v>
      </c>
      <c r="AH13" s="299">
        <v>6142500</v>
      </c>
      <c r="AI13" s="299">
        <v>614250</v>
      </c>
      <c r="AJ13" s="296">
        <v>6756750</v>
      </c>
    </row>
    <row r="14" spans="1:36" ht="63.75" x14ac:dyDescent="0.25">
      <c r="A14" s="277">
        <v>440</v>
      </c>
      <c r="B14" s="276" t="s">
        <v>1090</v>
      </c>
      <c r="C14" s="275" t="s">
        <v>1533</v>
      </c>
      <c r="D14" s="285" t="s">
        <v>1534</v>
      </c>
      <c r="E14" s="285" t="s">
        <v>1535</v>
      </c>
      <c r="F14" s="280" t="s">
        <v>1536</v>
      </c>
      <c r="G14" s="289">
        <v>5000</v>
      </c>
      <c r="H14" s="239">
        <f t="shared" si="0"/>
        <v>3250000</v>
      </c>
      <c r="I14" s="289">
        <v>250</v>
      </c>
      <c r="J14" s="239">
        <f t="shared" si="1"/>
        <v>162500</v>
      </c>
      <c r="K14" s="289">
        <v>300</v>
      </c>
      <c r="L14" s="239">
        <f t="shared" si="2"/>
        <v>195000</v>
      </c>
      <c r="M14" s="289">
        <v>300</v>
      </c>
      <c r="N14" s="239">
        <f t="shared" si="3"/>
        <v>195000</v>
      </c>
      <c r="O14" s="289">
        <v>300</v>
      </c>
      <c r="P14" s="239">
        <f t="shared" si="4"/>
        <v>195000</v>
      </c>
      <c r="Q14" s="289">
        <v>650</v>
      </c>
      <c r="R14" s="239">
        <f t="shared" si="5"/>
        <v>422500</v>
      </c>
      <c r="S14" s="289">
        <v>800</v>
      </c>
      <c r="T14" s="239">
        <f t="shared" si="6"/>
        <v>520000</v>
      </c>
      <c r="U14" s="289">
        <v>500</v>
      </c>
      <c r="V14" s="239">
        <f t="shared" si="7"/>
        <v>325000</v>
      </c>
      <c r="W14" s="289">
        <v>50</v>
      </c>
      <c r="X14" s="239">
        <f t="shared" si="8"/>
        <v>32500</v>
      </c>
      <c r="Y14" s="281">
        <v>0</v>
      </c>
      <c r="Z14" s="239">
        <f t="shared" si="9"/>
        <v>0</v>
      </c>
      <c r="AA14" s="281">
        <v>0</v>
      </c>
      <c r="AB14" s="239">
        <f t="shared" si="10"/>
        <v>0</v>
      </c>
      <c r="AC14" s="281">
        <v>0</v>
      </c>
      <c r="AD14" s="239">
        <f t="shared" si="11"/>
        <v>0</v>
      </c>
      <c r="AE14" s="276" t="s">
        <v>1530</v>
      </c>
      <c r="AF14" s="275">
        <v>8150</v>
      </c>
      <c r="AG14" s="293">
        <v>650</v>
      </c>
      <c r="AH14" s="299">
        <v>5297500</v>
      </c>
      <c r="AI14" s="299">
        <v>529750</v>
      </c>
      <c r="AJ14" s="296">
        <v>5827250</v>
      </c>
    </row>
    <row r="15" spans="1:36" ht="63.75" x14ac:dyDescent="0.25">
      <c r="A15" s="277">
        <v>441</v>
      </c>
      <c r="B15" s="276" t="s">
        <v>1090</v>
      </c>
      <c r="C15" s="275" t="s">
        <v>1537</v>
      </c>
      <c r="D15" s="285" t="s">
        <v>1538</v>
      </c>
      <c r="E15" s="285" t="s">
        <v>1539</v>
      </c>
      <c r="F15" s="280" t="s">
        <v>1540</v>
      </c>
      <c r="G15" s="289">
        <v>5000</v>
      </c>
      <c r="H15" s="239">
        <f t="shared" si="0"/>
        <v>6000000</v>
      </c>
      <c r="I15" s="289">
        <v>250</v>
      </c>
      <c r="J15" s="239">
        <f t="shared" si="1"/>
        <v>300000</v>
      </c>
      <c r="K15" s="289">
        <v>100</v>
      </c>
      <c r="L15" s="239">
        <f t="shared" si="2"/>
        <v>120000</v>
      </c>
      <c r="M15" s="289">
        <v>300</v>
      </c>
      <c r="N15" s="239">
        <f t="shared" si="3"/>
        <v>360000</v>
      </c>
      <c r="O15" s="289">
        <v>300</v>
      </c>
      <c r="P15" s="239">
        <f t="shared" si="4"/>
        <v>360000</v>
      </c>
      <c r="Q15" s="289">
        <v>650</v>
      </c>
      <c r="R15" s="239">
        <f t="shared" si="5"/>
        <v>780000</v>
      </c>
      <c r="S15" s="289">
        <v>800</v>
      </c>
      <c r="T15" s="239">
        <f t="shared" si="6"/>
        <v>960000</v>
      </c>
      <c r="U15" s="289">
        <v>600</v>
      </c>
      <c r="V15" s="239">
        <f t="shared" si="7"/>
        <v>720000</v>
      </c>
      <c r="W15" s="289">
        <v>100</v>
      </c>
      <c r="X15" s="239">
        <f t="shared" si="8"/>
        <v>120000</v>
      </c>
      <c r="Y15" s="281">
        <v>0</v>
      </c>
      <c r="Z15" s="239">
        <f t="shared" si="9"/>
        <v>0</v>
      </c>
      <c r="AA15" s="281">
        <v>0</v>
      </c>
      <c r="AB15" s="239">
        <f t="shared" si="10"/>
        <v>0</v>
      </c>
      <c r="AC15" s="281">
        <v>0</v>
      </c>
      <c r="AD15" s="239">
        <f t="shared" si="11"/>
        <v>0</v>
      </c>
      <c r="AE15" s="279" t="s">
        <v>1530</v>
      </c>
      <c r="AF15" s="275">
        <v>8100</v>
      </c>
      <c r="AG15" s="294">
        <v>1200</v>
      </c>
      <c r="AH15" s="299">
        <v>9720000</v>
      </c>
      <c r="AI15" s="299">
        <v>972000</v>
      </c>
      <c r="AJ15" s="296">
        <v>10692000</v>
      </c>
    </row>
    <row r="16" spans="1:36" ht="25.5" x14ac:dyDescent="0.25">
      <c r="A16" s="277">
        <v>442</v>
      </c>
      <c r="B16" s="276" t="s">
        <v>1090</v>
      </c>
      <c r="C16" s="275" t="s">
        <v>1541</v>
      </c>
      <c r="D16" s="285" t="s">
        <v>1542</v>
      </c>
      <c r="E16" s="285" t="s">
        <v>1543</v>
      </c>
      <c r="F16" s="278" t="s">
        <v>1536</v>
      </c>
      <c r="G16" s="289">
        <v>5000</v>
      </c>
      <c r="H16" s="239">
        <f t="shared" si="0"/>
        <v>20000000</v>
      </c>
      <c r="I16" s="290">
        <v>100</v>
      </c>
      <c r="J16" s="239">
        <f t="shared" si="1"/>
        <v>400000</v>
      </c>
      <c r="K16" s="290">
        <v>250</v>
      </c>
      <c r="L16" s="239">
        <f t="shared" si="2"/>
        <v>1000000</v>
      </c>
      <c r="M16" s="290">
        <v>300</v>
      </c>
      <c r="N16" s="239">
        <f t="shared" si="3"/>
        <v>1200000</v>
      </c>
      <c r="O16" s="290">
        <v>300</v>
      </c>
      <c r="P16" s="239">
        <f t="shared" si="4"/>
        <v>1200000</v>
      </c>
      <c r="Q16" s="290">
        <v>550</v>
      </c>
      <c r="R16" s="239">
        <f t="shared" si="5"/>
        <v>2200000</v>
      </c>
      <c r="S16" s="289">
        <v>800</v>
      </c>
      <c r="T16" s="239">
        <f t="shared" si="6"/>
        <v>3200000</v>
      </c>
      <c r="U16" s="289">
        <v>400</v>
      </c>
      <c r="V16" s="239">
        <f t="shared" si="7"/>
        <v>1600000</v>
      </c>
      <c r="W16" s="290">
        <v>1600</v>
      </c>
      <c r="X16" s="239">
        <f t="shared" si="8"/>
        <v>6400000</v>
      </c>
      <c r="Y16" s="281">
        <v>0</v>
      </c>
      <c r="Z16" s="239">
        <f t="shared" si="9"/>
        <v>0</v>
      </c>
      <c r="AA16" s="281">
        <v>0</v>
      </c>
      <c r="AB16" s="239">
        <f t="shared" si="10"/>
        <v>0</v>
      </c>
      <c r="AC16" s="281">
        <v>0</v>
      </c>
      <c r="AD16" s="239">
        <f t="shared" si="11"/>
        <v>0</v>
      </c>
      <c r="AE16" s="276" t="s">
        <v>1530</v>
      </c>
      <c r="AF16" s="275">
        <v>9300</v>
      </c>
      <c r="AG16" s="293">
        <v>4000</v>
      </c>
      <c r="AH16" s="299">
        <v>37200000</v>
      </c>
      <c r="AI16" s="299">
        <v>3720000</v>
      </c>
      <c r="AJ16" s="296">
        <v>40920000</v>
      </c>
    </row>
    <row r="17" spans="1:36" ht="76.5" x14ac:dyDescent="0.25">
      <c r="A17" s="277">
        <v>443</v>
      </c>
      <c r="B17" s="276" t="s">
        <v>1090</v>
      </c>
      <c r="C17" s="275" t="s">
        <v>1544</v>
      </c>
      <c r="D17" s="285" t="s">
        <v>1545</v>
      </c>
      <c r="E17" s="285" t="s">
        <v>1546</v>
      </c>
      <c r="F17" s="278" t="s">
        <v>1536</v>
      </c>
      <c r="G17" s="289">
        <v>5000</v>
      </c>
      <c r="H17" s="239">
        <f t="shared" si="0"/>
        <v>19000000</v>
      </c>
      <c r="I17" s="289">
        <v>150</v>
      </c>
      <c r="J17" s="239">
        <f t="shared" si="1"/>
        <v>570000</v>
      </c>
      <c r="K17" s="289">
        <v>300</v>
      </c>
      <c r="L17" s="239">
        <f t="shared" si="2"/>
        <v>1140000</v>
      </c>
      <c r="M17" s="289">
        <v>300</v>
      </c>
      <c r="N17" s="239">
        <f t="shared" si="3"/>
        <v>1140000</v>
      </c>
      <c r="O17" s="289">
        <v>300</v>
      </c>
      <c r="P17" s="239">
        <f t="shared" si="4"/>
        <v>1140000</v>
      </c>
      <c r="Q17" s="289">
        <v>550</v>
      </c>
      <c r="R17" s="239">
        <f t="shared" si="5"/>
        <v>2090000</v>
      </c>
      <c r="S17" s="289">
        <v>800</v>
      </c>
      <c r="T17" s="239">
        <f t="shared" si="6"/>
        <v>3040000</v>
      </c>
      <c r="U17" s="289">
        <v>400</v>
      </c>
      <c r="V17" s="239">
        <f t="shared" si="7"/>
        <v>1520000</v>
      </c>
      <c r="W17" s="289">
        <v>500</v>
      </c>
      <c r="X17" s="239">
        <f t="shared" si="8"/>
        <v>1900000</v>
      </c>
      <c r="Y17" s="281">
        <v>0</v>
      </c>
      <c r="Z17" s="239">
        <f t="shared" si="9"/>
        <v>0</v>
      </c>
      <c r="AA17" s="281">
        <v>0</v>
      </c>
      <c r="AB17" s="239">
        <f t="shared" si="10"/>
        <v>0</v>
      </c>
      <c r="AC17" s="281">
        <v>0</v>
      </c>
      <c r="AD17" s="239">
        <f t="shared" si="11"/>
        <v>0</v>
      </c>
      <c r="AE17" s="276" t="s">
        <v>1530</v>
      </c>
      <c r="AF17" s="275">
        <v>8300</v>
      </c>
      <c r="AG17" s="293">
        <v>3800</v>
      </c>
      <c r="AH17" s="299">
        <v>31540000</v>
      </c>
      <c r="AI17" s="299">
        <v>3154000</v>
      </c>
      <c r="AJ17" s="296">
        <v>34694000</v>
      </c>
    </row>
    <row r="18" spans="1:36" ht="38.25" x14ac:dyDescent="0.25">
      <c r="A18" s="277">
        <v>444</v>
      </c>
      <c r="B18" s="276" t="s">
        <v>1090</v>
      </c>
      <c r="C18" s="275" t="s">
        <v>1547</v>
      </c>
      <c r="D18" s="285" t="s">
        <v>1548</v>
      </c>
      <c r="E18" s="285" t="s">
        <v>1549</v>
      </c>
      <c r="F18" s="280" t="s">
        <v>1550</v>
      </c>
      <c r="G18" s="289">
        <v>1000</v>
      </c>
      <c r="H18" s="239">
        <f t="shared" si="0"/>
        <v>1500000</v>
      </c>
      <c r="I18" s="289">
        <v>300</v>
      </c>
      <c r="J18" s="239">
        <f t="shared" si="1"/>
        <v>450000</v>
      </c>
      <c r="K18" s="289">
        <v>400</v>
      </c>
      <c r="L18" s="239">
        <f t="shared" si="2"/>
        <v>600000</v>
      </c>
      <c r="M18" s="289">
        <v>300</v>
      </c>
      <c r="N18" s="239">
        <f t="shared" si="3"/>
        <v>450000</v>
      </c>
      <c r="O18" s="289">
        <v>300</v>
      </c>
      <c r="P18" s="239">
        <f t="shared" si="4"/>
        <v>450000</v>
      </c>
      <c r="Q18" s="289">
        <v>250</v>
      </c>
      <c r="R18" s="239">
        <f t="shared" si="5"/>
        <v>375000</v>
      </c>
      <c r="S18" s="289">
        <v>800</v>
      </c>
      <c r="T18" s="239">
        <f t="shared" si="6"/>
        <v>1200000</v>
      </c>
      <c r="U18" s="289">
        <v>600</v>
      </c>
      <c r="V18" s="239">
        <f t="shared" si="7"/>
        <v>900000</v>
      </c>
      <c r="W18" s="289">
        <v>240</v>
      </c>
      <c r="X18" s="239">
        <f t="shared" si="8"/>
        <v>360000</v>
      </c>
      <c r="Y18" s="281">
        <v>0</v>
      </c>
      <c r="Z18" s="239">
        <f t="shared" si="9"/>
        <v>0</v>
      </c>
      <c r="AA18" s="281">
        <v>0</v>
      </c>
      <c r="AB18" s="239">
        <f t="shared" si="10"/>
        <v>0</v>
      </c>
      <c r="AC18" s="281">
        <v>0</v>
      </c>
      <c r="AD18" s="239">
        <f t="shared" si="11"/>
        <v>0</v>
      </c>
      <c r="AE18" s="276" t="s">
        <v>1530</v>
      </c>
      <c r="AF18" s="275">
        <v>3950</v>
      </c>
      <c r="AG18" s="293">
        <v>1500</v>
      </c>
      <c r="AH18" s="299">
        <v>5925000</v>
      </c>
      <c r="AI18" s="299">
        <v>592500</v>
      </c>
      <c r="AJ18" s="296">
        <v>6517500</v>
      </c>
    </row>
    <row r="19" spans="1:36" ht="76.5" x14ac:dyDescent="0.25">
      <c r="A19" s="277">
        <v>445</v>
      </c>
      <c r="B19" s="276" t="s">
        <v>1090</v>
      </c>
      <c r="C19" s="275" t="s">
        <v>1551</v>
      </c>
      <c r="D19" s="285" t="s">
        <v>1552</v>
      </c>
      <c r="E19" s="285" t="s">
        <v>1553</v>
      </c>
      <c r="F19" s="278" t="s">
        <v>1550</v>
      </c>
      <c r="G19" s="289">
        <v>1000</v>
      </c>
      <c r="H19" s="239">
        <f t="shared" si="0"/>
        <v>1000000</v>
      </c>
      <c r="I19" s="289">
        <v>400</v>
      </c>
      <c r="J19" s="239">
        <f t="shared" si="1"/>
        <v>400000</v>
      </c>
      <c r="K19" s="289">
        <v>100</v>
      </c>
      <c r="L19" s="239">
        <f t="shared" si="2"/>
        <v>100000</v>
      </c>
      <c r="M19" s="289">
        <v>900</v>
      </c>
      <c r="N19" s="239">
        <f t="shared" si="3"/>
        <v>900000</v>
      </c>
      <c r="O19" s="289">
        <v>300</v>
      </c>
      <c r="P19" s="239">
        <f t="shared" si="4"/>
        <v>300000</v>
      </c>
      <c r="Q19" s="289">
        <v>250</v>
      </c>
      <c r="R19" s="239">
        <f t="shared" si="5"/>
        <v>250000</v>
      </c>
      <c r="S19" s="289">
        <v>800</v>
      </c>
      <c r="T19" s="239">
        <f t="shared" si="6"/>
        <v>800000</v>
      </c>
      <c r="U19" s="289">
        <v>400</v>
      </c>
      <c r="V19" s="239">
        <f t="shared" si="7"/>
        <v>400000</v>
      </c>
      <c r="W19" s="289">
        <v>800</v>
      </c>
      <c r="X19" s="239">
        <f t="shared" si="8"/>
        <v>800000</v>
      </c>
      <c r="Y19" s="281">
        <v>0</v>
      </c>
      <c r="Z19" s="239">
        <f t="shared" si="9"/>
        <v>0</v>
      </c>
      <c r="AA19" s="281">
        <v>0</v>
      </c>
      <c r="AB19" s="239">
        <f t="shared" si="10"/>
        <v>0</v>
      </c>
      <c r="AC19" s="281">
        <v>0</v>
      </c>
      <c r="AD19" s="239">
        <f t="shared" si="11"/>
        <v>0</v>
      </c>
      <c r="AE19" s="276" t="s">
        <v>1162</v>
      </c>
      <c r="AF19" s="275">
        <v>4150</v>
      </c>
      <c r="AG19" s="293">
        <v>1000</v>
      </c>
      <c r="AH19" s="299">
        <v>4150000</v>
      </c>
      <c r="AI19" s="299">
        <v>415000</v>
      </c>
      <c r="AJ19" s="296">
        <v>4565000</v>
      </c>
    </row>
    <row r="20" spans="1:36" ht="63.75" x14ac:dyDescent="0.25">
      <c r="A20" s="277">
        <v>446</v>
      </c>
      <c r="B20" s="276" t="s">
        <v>1090</v>
      </c>
      <c r="C20" s="275" t="s">
        <v>1554</v>
      </c>
      <c r="D20" s="285" t="s">
        <v>1555</v>
      </c>
      <c r="E20" s="285" t="s">
        <v>1556</v>
      </c>
      <c r="F20" s="278" t="s">
        <v>1557</v>
      </c>
      <c r="G20" s="289">
        <v>5000</v>
      </c>
      <c r="H20" s="239">
        <f t="shared" si="0"/>
        <v>10000000</v>
      </c>
      <c r="I20" s="289">
        <v>1000</v>
      </c>
      <c r="J20" s="239">
        <f t="shared" si="1"/>
        <v>2000000</v>
      </c>
      <c r="K20" s="289">
        <v>700</v>
      </c>
      <c r="L20" s="239">
        <f t="shared" si="2"/>
        <v>1400000</v>
      </c>
      <c r="M20" s="289">
        <v>600</v>
      </c>
      <c r="N20" s="239">
        <f t="shared" si="3"/>
        <v>1200000</v>
      </c>
      <c r="O20" s="289">
        <v>300</v>
      </c>
      <c r="P20" s="239">
        <f t="shared" si="4"/>
        <v>600000</v>
      </c>
      <c r="Q20" s="289">
        <v>1100</v>
      </c>
      <c r="R20" s="239">
        <f t="shared" si="5"/>
        <v>2200000</v>
      </c>
      <c r="S20" s="289">
        <v>800</v>
      </c>
      <c r="T20" s="239">
        <f t="shared" si="6"/>
        <v>1600000</v>
      </c>
      <c r="U20" s="289">
        <v>1600</v>
      </c>
      <c r="V20" s="239">
        <f t="shared" si="7"/>
        <v>3200000</v>
      </c>
      <c r="W20" s="289">
        <v>2000</v>
      </c>
      <c r="X20" s="239">
        <f t="shared" si="8"/>
        <v>4000000</v>
      </c>
      <c r="Y20" s="281">
        <v>0</v>
      </c>
      <c r="Z20" s="239">
        <f t="shared" si="9"/>
        <v>0</v>
      </c>
      <c r="AA20" s="281">
        <v>0</v>
      </c>
      <c r="AB20" s="239">
        <f t="shared" si="10"/>
        <v>0</v>
      </c>
      <c r="AC20" s="281">
        <v>0</v>
      </c>
      <c r="AD20" s="239">
        <f t="shared" si="11"/>
        <v>0</v>
      </c>
      <c r="AE20" s="279" t="s">
        <v>1558</v>
      </c>
      <c r="AF20" s="275">
        <v>11100</v>
      </c>
      <c r="AG20" s="293">
        <v>2000</v>
      </c>
      <c r="AH20" s="299">
        <v>22200000</v>
      </c>
      <c r="AI20" s="299">
        <v>2220000</v>
      </c>
      <c r="AJ20" s="296">
        <v>24420000</v>
      </c>
    </row>
    <row r="21" spans="1:36" ht="63.75" x14ac:dyDescent="0.25">
      <c r="A21" s="277">
        <v>447</v>
      </c>
      <c r="B21" s="276" t="s">
        <v>1090</v>
      </c>
      <c r="C21" s="275" t="s">
        <v>1559</v>
      </c>
      <c r="D21" s="285" t="s">
        <v>1560</v>
      </c>
      <c r="E21" s="285" t="s">
        <v>1561</v>
      </c>
      <c r="F21" s="278" t="s">
        <v>1557</v>
      </c>
      <c r="G21" s="289">
        <v>5000</v>
      </c>
      <c r="H21" s="239">
        <f t="shared" si="0"/>
        <v>10000000</v>
      </c>
      <c r="I21" s="290">
        <v>600</v>
      </c>
      <c r="J21" s="239">
        <f t="shared" si="1"/>
        <v>1200000</v>
      </c>
      <c r="K21" s="290">
        <v>700</v>
      </c>
      <c r="L21" s="239">
        <f t="shared" si="2"/>
        <v>1400000</v>
      </c>
      <c r="M21" s="290">
        <v>600</v>
      </c>
      <c r="N21" s="239">
        <f t="shared" si="3"/>
        <v>1200000</v>
      </c>
      <c r="O21" s="290">
        <v>300</v>
      </c>
      <c r="P21" s="239">
        <f t="shared" si="4"/>
        <v>600000</v>
      </c>
      <c r="Q21" s="290">
        <v>1100</v>
      </c>
      <c r="R21" s="239">
        <f t="shared" si="5"/>
        <v>2200000</v>
      </c>
      <c r="S21" s="290">
        <v>800</v>
      </c>
      <c r="T21" s="239">
        <f t="shared" si="6"/>
        <v>1600000</v>
      </c>
      <c r="U21" s="290">
        <v>1600</v>
      </c>
      <c r="V21" s="239">
        <f t="shared" si="7"/>
        <v>3200000</v>
      </c>
      <c r="W21" s="290">
        <v>2000</v>
      </c>
      <c r="X21" s="239">
        <f t="shared" si="8"/>
        <v>4000000</v>
      </c>
      <c r="Y21" s="281">
        <v>0</v>
      </c>
      <c r="Z21" s="239">
        <f t="shared" si="9"/>
        <v>0</v>
      </c>
      <c r="AA21" s="281">
        <v>0</v>
      </c>
      <c r="AB21" s="239">
        <f t="shared" si="10"/>
        <v>0</v>
      </c>
      <c r="AC21" s="281">
        <v>0</v>
      </c>
      <c r="AD21" s="239">
        <f t="shared" si="11"/>
        <v>0</v>
      </c>
      <c r="AE21" s="279" t="s">
        <v>1558</v>
      </c>
      <c r="AF21" s="275">
        <v>10700</v>
      </c>
      <c r="AG21" s="293">
        <v>2000</v>
      </c>
      <c r="AH21" s="299">
        <v>21400000</v>
      </c>
      <c r="AI21" s="299">
        <v>2140000</v>
      </c>
      <c r="AJ21" s="296">
        <v>23540000</v>
      </c>
    </row>
    <row r="22" spans="1:36" ht="76.5" x14ac:dyDescent="0.25">
      <c r="A22" s="277">
        <v>448</v>
      </c>
      <c r="B22" s="276" t="s">
        <v>1090</v>
      </c>
      <c r="C22" s="275" t="s">
        <v>1562</v>
      </c>
      <c r="D22" s="285" t="s">
        <v>1563</v>
      </c>
      <c r="E22" s="285" t="s">
        <v>1564</v>
      </c>
      <c r="F22" s="280" t="s">
        <v>1565</v>
      </c>
      <c r="G22" s="289">
        <v>500</v>
      </c>
      <c r="H22" s="239">
        <f t="shared" si="0"/>
        <v>1300000</v>
      </c>
      <c r="I22" s="289">
        <v>600</v>
      </c>
      <c r="J22" s="239">
        <f t="shared" si="1"/>
        <v>1560000</v>
      </c>
      <c r="K22" s="289">
        <v>300</v>
      </c>
      <c r="L22" s="239">
        <f t="shared" si="2"/>
        <v>780000</v>
      </c>
      <c r="M22" s="289">
        <v>300</v>
      </c>
      <c r="N22" s="239">
        <f t="shared" si="3"/>
        <v>780000</v>
      </c>
      <c r="O22" s="289">
        <v>300</v>
      </c>
      <c r="P22" s="239">
        <f t="shared" si="4"/>
        <v>780000</v>
      </c>
      <c r="Q22" s="289">
        <v>420</v>
      </c>
      <c r="R22" s="239">
        <f t="shared" si="5"/>
        <v>1092000</v>
      </c>
      <c r="S22" s="289">
        <v>800</v>
      </c>
      <c r="T22" s="239">
        <f t="shared" si="6"/>
        <v>2080000</v>
      </c>
      <c r="U22" s="289">
        <v>800</v>
      </c>
      <c r="V22" s="239">
        <f t="shared" si="7"/>
        <v>2080000</v>
      </c>
      <c r="W22" s="289">
        <v>200</v>
      </c>
      <c r="X22" s="239">
        <f t="shared" si="8"/>
        <v>520000</v>
      </c>
      <c r="Y22" s="281">
        <v>0</v>
      </c>
      <c r="Z22" s="239">
        <f t="shared" si="9"/>
        <v>0</v>
      </c>
      <c r="AA22" s="281">
        <v>0</v>
      </c>
      <c r="AB22" s="239">
        <f t="shared" si="10"/>
        <v>0</v>
      </c>
      <c r="AC22" s="281">
        <v>0</v>
      </c>
      <c r="AD22" s="239">
        <f t="shared" si="11"/>
        <v>0</v>
      </c>
      <c r="AE22" s="279" t="s">
        <v>1558</v>
      </c>
      <c r="AF22" s="275">
        <v>4220</v>
      </c>
      <c r="AG22" s="293">
        <v>2600</v>
      </c>
      <c r="AH22" s="299">
        <v>10972000</v>
      </c>
      <c r="AI22" s="299">
        <v>1097200</v>
      </c>
      <c r="AJ22" s="296">
        <v>12069200</v>
      </c>
    </row>
    <row r="23" spans="1:36" ht="63.75" x14ac:dyDescent="0.25">
      <c r="A23" s="277">
        <v>449</v>
      </c>
      <c r="B23" s="276" t="s">
        <v>1090</v>
      </c>
      <c r="C23" s="275" t="s">
        <v>1566</v>
      </c>
      <c r="D23" s="285" t="s">
        <v>1567</v>
      </c>
      <c r="E23" s="285" t="s">
        <v>1568</v>
      </c>
      <c r="F23" s="278" t="s">
        <v>1569</v>
      </c>
      <c r="G23" s="289">
        <v>1000</v>
      </c>
      <c r="H23" s="239">
        <f t="shared" si="0"/>
        <v>350000</v>
      </c>
      <c r="I23" s="290">
        <v>600</v>
      </c>
      <c r="J23" s="239">
        <f t="shared" si="1"/>
        <v>210000</v>
      </c>
      <c r="K23" s="290">
        <v>200</v>
      </c>
      <c r="L23" s="239">
        <f t="shared" si="2"/>
        <v>70000</v>
      </c>
      <c r="M23" s="290">
        <v>300</v>
      </c>
      <c r="N23" s="239">
        <f t="shared" si="3"/>
        <v>105000</v>
      </c>
      <c r="O23" s="290">
        <v>300</v>
      </c>
      <c r="P23" s="239">
        <f t="shared" si="4"/>
        <v>105000</v>
      </c>
      <c r="Q23" s="290">
        <v>530</v>
      </c>
      <c r="R23" s="239">
        <f t="shared" si="5"/>
        <v>185500</v>
      </c>
      <c r="S23" s="290">
        <v>800</v>
      </c>
      <c r="T23" s="239">
        <f t="shared" si="6"/>
        <v>280000</v>
      </c>
      <c r="U23" s="290">
        <v>500</v>
      </c>
      <c r="V23" s="239">
        <f t="shared" si="7"/>
        <v>175000</v>
      </c>
      <c r="W23" s="290">
        <v>200</v>
      </c>
      <c r="X23" s="239">
        <f t="shared" si="8"/>
        <v>70000</v>
      </c>
      <c r="Y23" s="281">
        <v>0</v>
      </c>
      <c r="Z23" s="239">
        <f t="shared" si="9"/>
        <v>0</v>
      </c>
      <c r="AA23" s="281">
        <v>0</v>
      </c>
      <c r="AB23" s="239">
        <f t="shared" si="10"/>
        <v>0</v>
      </c>
      <c r="AC23" s="281">
        <v>0</v>
      </c>
      <c r="AD23" s="239">
        <f t="shared" si="11"/>
        <v>0</v>
      </c>
      <c r="AE23" s="276" t="s">
        <v>1530</v>
      </c>
      <c r="AF23" s="275">
        <v>4430</v>
      </c>
      <c r="AG23" s="293">
        <v>350</v>
      </c>
      <c r="AH23" s="299">
        <v>1550500</v>
      </c>
      <c r="AI23" s="299">
        <v>155050</v>
      </c>
      <c r="AJ23" s="296">
        <v>1705550</v>
      </c>
    </row>
    <row r="24" spans="1:36" ht="38.25" x14ac:dyDescent="0.25">
      <c r="A24" s="277">
        <v>450</v>
      </c>
      <c r="B24" s="276" t="s">
        <v>1090</v>
      </c>
      <c r="C24" s="275" t="s">
        <v>1570</v>
      </c>
      <c r="D24" s="285" t="s">
        <v>1571</v>
      </c>
      <c r="E24" s="285" t="s">
        <v>1572</v>
      </c>
      <c r="F24" s="278" t="s">
        <v>1569</v>
      </c>
      <c r="G24" s="289">
        <v>1000</v>
      </c>
      <c r="H24" s="239">
        <f t="shared" si="0"/>
        <v>350000</v>
      </c>
      <c r="I24" s="290">
        <v>500</v>
      </c>
      <c r="J24" s="239">
        <f t="shared" si="1"/>
        <v>175000</v>
      </c>
      <c r="K24" s="290">
        <v>200</v>
      </c>
      <c r="L24" s="239">
        <f t="shared" si="2"/>
        <v>70000</v>
      </c>
      <c r="M24" s="290">
        <v>300</v>
      </c>
      <c r="N24" s="239">
        <f t="shared" si="3"/>
        <v>105000</v>
      </c>
      <c r="O24" s="290">
        <v>300</v>
      </c>
      <c r="P24" s="239">
        <f t="shared" si="4"/>
        <v>105000</v>
      </c>
      <c r="Q24" s="290">
        <v>530</v>
      </c>
      <c r="R24" s="239">
        <f t="shared" si="5"/>
        <v>185500</v>
      </c>
      <c r="S24" s="290">
        <v>800</v>
      </c>
      <c r="T24" s="239">
        <f t="shared" si="6"/>
        <v>280000</v>
      </c>
      <c r="U24" s="290">
        <v>600</v>
      </c>
      <c r="V24" s="239">
        <f t="shared" si="7"/>
        <v>210000</v>
      </c>
      <c r="W24" s="290">
        <v>30</v>
      </c>
      <c r="X24" s="239">
        <f t="shared" si="8"/>
        <v>10500</v>
      </c>
      <c r="Y24" s="281">
        <v>0</v>
      </c>
      <c r="Z24" s="239">
        <f t="shared" si="9"/>
        <v>0</v>
      </c>
      <c r="AA24" s="281">
        <v>0</v>
      </c>
      <c r="AB24" s="239">
        <f t="shared" si="10"/>
        <v>0</v>
      </c>
      <c r="AC24" s="281">
        <v>0</v>
      </c>
      <c r="AD24" s="239">
        <f t="shared" si="11"/>
        <v>0</v>
      </c>
      <c r="AE24" s="276" t="s">
        <v>1530</v>
      </c>
      <c r="AF24" s="275">
        <v>4260</v>
      </c>
      <c r="AG24" s="293">
        <v>350</v>
      </c>
      <c r="AH24" s="299">
        <v>1491000</v>
      </c>
      <c r="AI24" s="299">
        <v>149100</v>
      </c>
      <c r="AJ24" s="296">
        <v>1640100</v>
      </c>
    </row>
    <row r="25" spans="1:36" ht="51" x14ac:dyDescent="0.25">
      <c r="A25" s="277">
        <v>451</v>
      </c>
      <c r="B25" s="276" t="s">
        <v>1090</v>
      </c>
      <c r="C25" s="275" t="s">
        <v>1573</v>
      </c>
      <c r="D25" s="285" t="s">
        <v>1574</v>
      </c>
      <c r="E25" s="285" t="s">
        <v>1575</v>
      </c>
      <c r="F25" s="278" t="s">
        <v>1569</v>
      </c>
      <c r="G25" s="289">
        <v>1000</v>
      </c>
      <c r="H25" s="239">
        <f t="shared" si="0"/>
        <v>450000</v>
      </c>
      <c r="I25" s="290">
        <v>500</v>
      </c>
      <c r="J25" s="239">
        <f t="shared" si="1"/>
        <v>225000</v>
      </c>
      <c r="K25" s="290">
        <v>200</v>
      </c>
      <c r="L25" s="239">
        <f t="shared" si="2"/>
        <v>90000</v>
      </c>
      <c r="M25" s="290">
        <v>300</v>
      </c>
      <c r="N25" s="239">
        <f t="shared" si="3"/>
        <v>135000</v>
      </c>
      <c r="O25" s="290">
        <v>300</v>
      </c>
      <c r="P25" s="239">
        <f t="shared" si="4"/>
        <v>135000</v>
      </c>
      <c r="Q25" s="290">
        <v>530</v>
      </c>
      <c r="R25" s="239">
        <f t="shared" si="5"/>
        <v>238500</v>
      </c>
      <c r="S25" s="290">
        <v>800</v>
      </c>
      <c r="T25" s="239">
        <f t="shared" si="6"/>
        <v>360000</v>
      </c>
      <c r="U25" s="290">
        <v>400</v>
      </c>
      <c r="V25" s="239">
        <f t="shared" si="7"/>
        <v>180000</v>
      </c>
      <c r="W25" s="290">
        <v>30</v>
      </c>
      <c r="X25" s="239">
        <f t="shared" si="8"/>
        <v>13500</v>
      </c>
      <c r="Y25" s="281">
        <v>0</v>
      </c>
      <c r="Z25" s="239">
        <f t="shared" si="9"/>
        <v>0</v>
      </c>
      <c r="AA25" s="281">
        <v>0</v>
      </c>
      <c r="AB25" s="239">
        <f t="shared" si="10"/>
        <v>0</v>
      </c>
      <c r="AC25" s="281">
        <v>0</v>
      </c>
      <c r="AD25" s="239">
        <f t="shared" si="11"/>
        <v>0</v>
      </c>
      <c r="AE25" s="276" t="s">
        <v>1530</v>
      </c>
      <c r="AF25" s="275">
        <v>4060</v>
      </c>
      <c r="AG25" s="293">
        <v>450</v>
      </c>
      <c r="AH25" s="299">
        <v>1827000</v>
      </c>
      <c r="AI25" s="299">
        <v>182700</v>
      </c>
      <c r="AJ25" s="296">
        <v>2009700</v>
      </c>
    </row>
    <row r="26" spans="1:36" ht="51" x14ac:dyDescent="0.25">
      <c r="A26" s="277">
        <v>452</v>
      </c>
      <c r="B26" s="276" t="s">
        <v>1090</v>
      </c>
      <c r="C26" s="275" t="s">
        <v>1576</v>
      </c>
      <c r="D26" s="285" t="s">
        <v>1577</v>
      </c>
      <c r="E26" s="285" t="s">
        <v>1578</v>
      </c>
      <c r="F26" s="278" t="s">
        <v>1579</v>
      </c>
      <c r="G26" s="289">
        <v>1000</v>
      </c>
      <c r="H26" s="239">
        <f t="shared" si="0"/>
        <v>2000000</v>
      </c>
      <c r="I26" s="290">
        <v>400</v>
      </c>
      <c r="J26" s="239">
        <f t="shared" si="1"/>
        <v>800000</v>
      </c>
      <c r="K26" s="290">
        <v>300</v>
      </c>
      <c r="L26" s="239">
        <f t="shared" si="2"/>
        <v>600000</v>
      </c>
      <c r="M26" s="290">
        <v>300</v>
      </c>
      <c r="N26" s="239">
        <f t="shared" si="3"/>
        <v>600000</v>
      </c>
      <c r="O26" s="290">
        <v>300</v>
      </c>
      <c r="P26" s="239">
        <f t="shared" si="4"/>
        <v>600000</v>
      </c>
      <c r="Q26" s="290">
        <v>530</v>
      </c>
      <c r="R26" s="239">
        <f t="shared" si="5"/>
        <v>1060000</v>
      </c>
      <c r="S26" s="290">
        <v>800</v>
      </c>
      <c r="T26" s="239">
        <f t="shared" si="6"/>
        <v>1600000</v>
      </c>
      <c r="U26" s="290">
        <v>600</v>
      </c>
      <c r="V26" s="239">
        <f t="shared" si="7"/>
        <v>1200000</v>
      </c>
      <c r="W26" s="290">
        <v>30</v>
      </c>
      <c r="X26" s="239">
        <f t="shared" si="8"/>
        <v>60000</v>
      </c>
      <c r="Y26" s="281">
        <v>0</v>
      </c>
      <c r="Z26" s="239">
        <f t="shared" si="9"/>
        <v>0</v>
      </c>
      <c r="AA26" s="281">
        <v>0</v>
      </c>
      <c r="AB26" s="239">
        <f t="shared" si="10"/>
        <v>0</v>
      </c>
      <c r="AC26" s="281">
        <v>0</v>
      </c>
      <c r="AD26" s="239">
        <f t="shared" si="11"/>
        <v>0</v>
      </c>
      <c r="AE26" s="276" t="s">
        <v>1530</v>
      </c>
      <c r="AF26" s="275">
        <v>4260</v>
      </c>
      <c r="AG26" s="293">
        <v>2000</v>
      </c>
      <c r="AH26" s="299">
        <v>8520000</v>
      </c>
      <c r="AI26" s="299">
        <v>852000</v>
      </c>
      <c r="AJ26" s="296">
        <v>9372000</v>
      </c>
    </row>
    <row r="27" spans="1:36" ht="51" x14ac:dyDescent="0.25">
      <c r="A27" s="277">
        <v>453</v>
      </c>
      <c r="B27" s="276" t="s">
        <v>1090</v>
      </c>
      <c r="C27" s="275" t="s">
        <v>1580</v>
      </c>
      <c r="D27" s="285" t="s">
        <v>1581</v>
      </c>
      <c r="E27" s="285" t="s">
        <v>1582</v>
      </c>
      <c r="F27" s="278" t="s">
        <v>1579</v>
      </c>
      <c r="G27" s="289">
        <v>1000</v>
      </c>
      <c r="H27" s="239">
        <f t="shared" si="0"/>
        <v>2000000</v>
      </c>
      <c r="I27" s="290">
        <v>600</v>
      </c>
      <c r="J27" s="239">
        <f t="shared" si="1"/>
        <v>1200000</v>
      </c>
      <c r="K27" s="290">
        <v>200</v>
      </c>
      <c r="L27" s="239">
        <f t="shared" si="2"/>
        <v>400000</v>
      </c>
      <c r="M27" s="290">
        <v>300</v>
      </c>
      <c r="N27" s="239">
        <f t="shared" si="3"/>
        <v>600000</v>
      </c>
      <c r="O27" s="290">
        <v>300</v>
      </c>
      <c r="P27" s="239">
        <f t="shared" si="4"/>
        <v>600000</v>
      </c>
      <c r="Q27" s="290">
        <v>540</v>
      </c>
      <c r="R27" s="239">
        <f t="shared" si="5"/>
        <v>1080000</v>
      </c>
      <c r="S27" s="290">
        <v>800</v>
      </c>
      <c r="T27" s="239">
        <f t="shared" si="6"/>
        <v>1600000</v>
      </c>
      <c r="U27" s="290">
        <v>360</v>
      </c>
      <c r="V27" s="239">
        <f t="shared" si="7"/>
        <v>720000</v>
      </c>
      <c r="W27" s="290">
        <v>30</v>
      </c>
      <c r="X27" s="239">
        <f t="shared" si="8"/>
        <v>60000</v>
      </c>
      <c r="Y27" s="281">
        <v>0</v>
      </c>
      <c r="Z27" s="239">
        <f t="shared" si="9"/>
        <v>0</v>
      </c>
      <c r="AA27" s="281">
        <v>0</v>
      </c>
      <c r="AB27" s="239">
        <f t="shared" si="10"/>
        <v>0</v>
      </c>
      <c r="AC27" s="281">
        <v>0</v>
      </c>
      <c r="AD27" s="239">
        <f t="shared" si="11"/>
        <v>0</v>
      </c>
      <c r="AE27" s="276" t="s">
        <v>1530</v>
      </c>
      <c r="AF27" s="275">
        <v>4130</v>
      </c>
      <c r="AG27" s="293">
        <v>2000</v>
      </c>
      <c r="AH27" s="299">
        <v>8260000</v>
      </c>
      <c r="AI27" s="299">
        <v>826000</v>
      </c>
      <c r="AJ27" s="296">
        <v>9086000</v>
      </c>
    </row>
    <row r="28" spans="1:36" ht="63.75" x14ac:dyDescent="0.25">
      <c r="A28" s="277">
        <v>454</v>
      </c>
      <c r="B28" s="276" t="s">
        <v>1090</v>
      </c>
      <c r="C28" s="275" t="s">
        <v>1583</v>
      </c>
      <c r="D28" s="285" t="s">
        <v>1584</v>
      </c>
      <c r="E28" s="285" t="s">
        <v>1585</v>
      </c>
      <c r="F28" s="280" t="s">
        <v>1586</v>
      </c>
      <c r="G28" s="289">
        <v>1000</v>
      </c>
      <c r="H28" s="239">
        <f t="shared" si="0"/>
        <v>1500000</v>
      </c>
      <c r="I28" s="289">
        <v>600</v>
      </c>
      <c r="J28" s="239">
        <f t="shared" si="1"/>
        <v>900000</v>
      </c>
      <c r="K28" s="289">
        <v>250</v>
      </c>
      <c r="L28" s="239">
        <f t="shared" si="2"/>
        <v>375000</v>
      </c>
      <c r="M28" s="289">
        <v>300</v>
      </c>
      <c r="N28" s="239">
        <f t="shared" si="3"/>
        <v>450000</v>
      </c>
      <c r="O28" s="289">
        <v>300</v>
      </c>
      <c r="P28" s="239">
        <f t="shared" si="4"/>
        <v>450000</v>
      </c>
      <c r="Q28" s="289">
        <v>540</v>
      </c>
      <c r="R28" s="239">
        <f t="shared" si="5"/>
        <v>810000</v>
      </c>
      <c r="S28" s="289">
        <v>800</v>
      </c>
      <c r="T28" s="239">
        <f t="shared" si="6"/>
        <v>1200000</v>
      </c>
      <c r="U28" s="289">
        <v>420</v>
      </c>
      <c r="V28" s="239">
        <f t="shared" si="7"/>
        <v>630000</v>
      </c>
      <c r="W28" s="289">
        <v>100</v>
      </c>
      <c r="X28" s="239">
        <f t="shared" si="8"/>
        <v>150000</v>
      </c>
      <c r="Y28" s="281">
        <v>0</v>
      </c>
      <c r="Z28" s="239">
        <f t="shared" si="9"/>
        <v>0</v>
      </c>
      <c r="AA28" s="281">
        <v>0</v>
      </c>
      <c r="AB28" s="239">
        <f t="shared" si="10"/>
        <v>0</v>
      </c>
      <c r="AC28" s="281">
        <v>0</v>
      </c>
      <c r="AD28" s="239">
        <f t="shared" si="11"/>
        <v>0</v>
      </c>
      <c r="AE28" s="279" t="s">
        <v>1530</v>
      </c>
      <c r="AF28" s="275">
        <v>4310</v>
      </c>
      <c r="AG28" s="293">
        <v>1500</v>
      </c>
      <c r="AH28" s="299">
        <v>6465000</v>
      </c>
      <c r="AI28" s="299">
        <v>646500</v>
      </c>
      <c r="AJ28" s="296">
        <v>7111500</v>
      </c>
    </row>
    <row r="29" spans="1:36" ht="89.25" x14ac:dyDescent="0.25">
      <c r="A29" s="277">
        <v>455</v>
      </c>
      <c r="B29" s="276" t="s">
        <v>1090</v>
      </c>
      <c r="C29" s="275" t="s">
        <v>1587</v>
      </c>
      <c r="D29" s="285" t="s">
        <v>1588</v>
      </c>
      <c r="E29" s="285" t="s">
        <v>1589</v>
      </c>
      <c r="F29" s="278" t="s">
        <v>1586</v>
      </c>
      <c r="G29" s="289">
        <v>500</v>
      </c>
      <c r="H29" s="239">
        <f t="shared" si="0"/>
        <v>750000</v>
      </c>
      <c r="I29" s="290">
        <v>300</v>
      </c>
      <c r="J29" s="239">
        <f t="shared" si="1"/>
        <v>450000</v>
      </c>
      <c r="K29" s="290">
        <v>250</v>
      </c>
      <c r="L29" s="239">
        <f t="shared" si="2"/>
        <v>375000</v>
      </c>
      <c r="M29" s="290">
        <v>300</v>
      </c>
      <c r="N29" s="239">
        <f t="shared" si="3"/>
        <v>450000</v>
      </c>
      <c r="O29" s="290">
        <v>300</v>
      </c>
      <c r="P29" s="239">
        <f t="shared" si="4"/>
        <v>450000</v>
      </c>
      <c r="Q29" s="290">
        <v>540</v>
      </c>
      <c r="R29" s="239">
        <f t="shared" si="5"/>
        <v>810000</v>
      </c>
      <c r="S29" s="290">
        <v>800</v>
      </c>
      <c r="T29" s="239">
        <f t="shared" si="6"/>
        <v>1200000</v>
      </c>
      <c r="U29" s="290">
        <v>420</v>
      </c>
      <c r="V29" s="239">
        <f t="shared" si="7"/>
        <v>630000</v>
      </c>
      <c r="W29" s="290">
        <v>150</v>
      </c>
      <c r="X29" s="239">
        <f t="shared" si="8"/>
        <v>225000</v>
      </c>
      <c r="Y29" s="281">
        <v>0</v>
      </c>
      <c r="Z29" s="239">
        <f t="shared" si="9"/>
        <v>0</v>
      </c>
      <c r="AA29" s="281">
        <v>0</v>
      </c>
      <c r="AB29" s="239">
        <f t="shared" si="10"/>
        <v>0</v>
      </c>
      <c r="AC29" s="281">
        <v>0</v>
      </c>
      <c r="AD29" s="239">
        <f t="shared" si="11"/>
        <v>0</v>
      </c>
      <c r="AE29" s="276" t="s">
        <v>1530</v>
      </c>
      <c r="AF29" s="275">
        <v>3560</v>
      </c>
      <c r="AG29" s="293">
        <v>1500</v>
      </c>
      <c r="AH29" s="299">
        <v>5340000</v>
      </c>
      <c r="AI29" s="299">
        <v>534000</v>
      </c>
      <c r="AJ29" s="296">
        <v>5874000</v>
      </c>
    </row>
    <row r="30" spans="1:36" ht="63.75" x14ac:dyDescent="0.25">
      <c r="A30" s="277">
        <v>456</v>
      </c>
      <c r="B30" s="276" t="s">
        <v>1090</v>
      </c>
      <c r="C30" s="275" t="s">
        <v>1590</v>
      </c>
      <c r="D30" s="285" t="s">
        <v>1591</v>
      </c>
      <c r="E30" s="285" t="s">
        <v>1592</v>
      </c>
      <c r="F30" s="278" t="s">
        <v>1586</v>
      </c>
      <c r="G30" s="289">
        <v>500</v>
      </c>
      <c r="H30" s="239">
        <f t="shared" si="0"/>
        <v>350000</v>
      </c>
      <c r="I30" s="290">
        <v>400</v>
      </c>
      <c r="J30" s="239">
        <f t="shared" si="1"/>
        <v>280000</v>
      </c>
      <c r="K30" s="290">
        <v>300</v>
      </c>
      <c r="L30" s="239">
        <f t="shared" si="2"/>
        <v>210000</v>
      </c>
      <c r="M30" s="290">
        <v>300</v>
      </c>
      <c r="N30" s="239">
        <f t="shared" si="3"/>
        <v>210000</v>
      </c>
      <c r="O30" s="290">
        <v>300</v>
      </c>
      <c r="P30" s="239">
        <f t="shared" si="4"/>
        <v>210000</v>
      </c>
      <c r="Q30" s="290">
        <v>540</v>
      </c>
      <c r="R30" s="239">
        <f t="shared" si="5"/>
        <v>378000</v>
      </c>
      <c r="S30" s="290">
        <v>1000</v>
      </c>
      <c r="T30" s="239">
        <f t="shared" si="6"/>
        <v>700000</v>
      </c>
      <c r="U30" s="290">
        <v>420</v>
      </c>
      <c r="V30" s="239">
        <f t="shared" si="7"/>
        <v>294000</v>
      </c>
      <c r="W30" s="290">
        <v>60</v>
      </c>
      <c r="X30" s="239">
        <f t="shared" si="8"/>
        <v>42000</v>
      </c>
      <c r="Y30" s="281">
        <v>0</v>
      </c>
      <c r="Z30" s="239">
        <f t="shared" si="9"/>
        <v>0</v>
      </c>
      <c r="AA30" s="281">
        <v>0</v>
      </c>
      <c r="AB30" s="239">
        <f t="shared" si="10"/>
        <v>0</v>
      </c>
      <c r="AC30" s="281">
        <v>0</v>
      </c>
      <c r="AD30" s="239">
        <f t="shared" si="11"/>
        <v>0</v>
      </c>
      <c r="AE30" s="276" t="s">
        <v>1530</v>
      </c>
      <c r="AF30" s="275">
        <v>3820</v>
      </c>
      <c r="AG30" s="293">
        <v>700</v>
      </c>
      <c r="AH30" s="299">
        <v>2674000</v>
      </c>
      <c r="AI30" s="299">
        <v>267400</v>
      </c>
      <c r="AJ30" s="296">
        <v>2941400</v>
      </c>
    </row>
    <row r="31" spans="1:36" ht="51" x14ac:dyDescent="0.25">
      <c r="A31" s="277">
        <v>457</v>
      </c>
      <c r="B31" s="276" t="s">
        <v>1090</v>
      </c>
      <c r="C31" s="275" t="s">
        <v>1593</v>
      </c>
      <c r="D31" s="285" t="s">
        <v>1594</v>
      </c>
      <c r="E31" s="285" t="s">
        <v>1595</v>
      </c>
      <c r="F31" s="278" t="s">
        <v>1586</v>
      </c>
      <c r="G31" s="289">
        <v>500</v>
      </c>
      <c r="H31" s="239">
        <f t="shared" si="0"/>
        <v>1250000</v>
      </c>
      <c r="I31" s="289">
        <v>400</v>
      </c>
      <c r="J31" s="239">
        <f t="shared" si="1"/>
        <v>1000000</v>
      </c>
      <c r="K31" s="289">
        <v>200</v>
      </c>
      <c r="L31" s="239">
        <f t="shared" si="2"/>
        <v>500000</v>
      </c>
      <c r="M31" s="289">
        <v>300</v>
      </c>
      <c r="N31" s="239">
        <f t="shared" si="3"/>
        <v>750000</v>
      </c>
      <c r="O31" s="289">
        <v>300</v>
      </c>
      <c r="P31" s="239">
        <f t="shared" si="4"/>
        <v>750000</v>
      </c>
      <c r="Q31" s="289">
        <v>550</v>
      </c>
      <c r="R31" s="239">
        <f t="shared" si="5"/>
        <v>1375000</v>
      </c>
      <c r="S31" s="289">
        <v>800</v>
      </c>
      <c r="T31" s="239">
        <f t="shared" si="6"/>
        <v>2000000</v>
      </c>
      <c r="U31" s="289">
        <v>240</v>
      </c>
      <c r="V31" s="239">
        <f t="shared" si="7"/>
        <v>600000</v>
      </c>
      <c r="W31" s="289">
        <v>60</v>
      </c>
      <c r="X31" s="239">
        <f t="shared" si="8"/>
        <v>150000</v>
      </c>
      <c r="Y31" s="281">
        <v>0</v>
      </c>
      <c r="Z31" s="239">
        <f t="shared" si="9"/>
        <v>0</v>
      </c>
      <c r="AA31" s="281">
        <v>0</v>
      </c>
      <c r="AB31" s="239">
        <f t="shared" si="10"/>
        <v>0</v>
      </c>
      <c r="AC31" s="281">
        <v>0</v>
      </c>
      <c r="AD31" s="239">
        <f t="shared" si="11"/>
        <v>0</v>
      </c>
      <c r="AE31" s="279" t="s">
        <v>1596</v>
      </c>
      <c r="AF31" s="275">
        <v>3350</v>
      </c>
      <c r="AG31" s="293">
        <v>2500</v>
      </c>
      <c r="AH31" s="299">
        <v>8375000</v>
      </c>
      <c r="AI31" s="299">
        <v>837500</v>
      </c>
      <c r="AJ31" s="296">
        <v>9212500</v>
      </c>
    </row>
    <row r="32" spans="1:36" ht="38.25" x14ac:dyDescent="0.25">
      <c r="A32" s="277">
        <v>458</v>
      </c>
      <c r="B32" s="276" t="s">
        <v>1090</v>
      </c>
      <c r="C32" s="275" t="s">
        <v>1597</v>
      </c>
      <c r="D32" s="285" t="s">
        <v>1598</v>
      </c>
      <c r="E32" s="285" t="s">
        <v>1599</v>
      </c>
      <c r="F32" s="278" t="s">
        <v>1600</v>
      </c>
      <c r="G32" s="289">
        <v>1000</v>
      </c>
      <c r="H32" s="239">
        <f t="shared" si="0"/>
        <v>300000</v>
      </c>
      <c r="I32" s="290">
        <v>2000</v>
      </c>
      <c r="J32" s="239">
        <f t="shared" si="1"/>
        <v>600000</v>
      </c>
      <c r="K32" s="290">
        <v>50</v>
      </c>
      <c r="L32" s="239">
        <f t="shared" si="2"/>
        <v>15000</v>
      </c>
      <c r="M32" s="290">
        <v>900</v>
      </c>
      <c r="N32" s="239">
        <f t="shared" si="3"/>
        <v>270000</v>
      </c>
      <c r="O32" s="290">
        <v>300</v>
      </c>
      <c r="P32" s="239">
        <f t="shared" si="4"/>
        <v>90000</v>
      </c>
      <c r="Q32" s="290">
        <v>210</v>
      </c>
      <c r="R32" s="239">
        <f t="shared" si="5"/>
        <v>63000</v>
      </c>
      <c r="S32" s="290">
        <v>800</v>
      </c>
      <c r="T32" s="239">
        <f t="shared" si="6"/>
        <v>240000</v>
      </c>
      <c r="U32" s="290">
        <v>1000</v>
      </c>
      <c r="V32" s="239">
        <f t="shared" si="7"/>
        <v>300000</v>
      </c>
      <c r="W32" s="290">
        <v>2000</v>
      </c>
      <c r="X32" s="239">
        <f t="shared" si="8"/>
        <v>600000</v>
      </c>
      <c r="Y32" s="281">
        <v>0</v>
      </c>
      <c r="Z32" s="239">
        <f t="shared" si="9"/>
        <v>0</v>
      </c>
      <c r="AA32" s="281">
        <v>0</v>
      </c>
      <c r="AB32" s="239">
        <f t="shared" si="10"/>
        <v>0</v>
      </c>
      <c r="AC32" s="281">
        <v>0</v>
      </c>
      <c r="AD32" s="239">
        <f t="shared" si="11"/>
        <v>0</v>
      </c>
      <c r="AE32" s="276" t="s">
        <v>1596</v>
      </c>
      <c r="AF32" s="275">
        <v>6260</v>
      </c>
      <c r="AG32" s="293">
        <v>300</v>
      </c>
      <c r="AH32" s="299">
        <v>1878000</v>
      </c>
      <c r="AI32" s="299">
        <v>187800</v>
      </c>
      <c r="AJ32" s="296">
        <v>2065800</v>
      </c>
    </row>
    <row r="33" spans="1:36" ht="76.5" x14ac:dyDescent="0.25">
      <c r="A33" s="277">
        <v>459</v>
      </c>
      <c r="B33" s="276" t="s">
        <v>1090</v>
      </c>
      <c r="C33" s="275" t="s">
        <v>1601</v>
      </c>
      <c r="D33" s="285" t="s">
        <v>1602</v>
      </c>
      <c r="E33" s="285" t="s">
        <v>1603</v>
      </c>
      <c r="F33" s="278" t="s">
        <v>1604</v>
      </c>
      <c r="G33" s="289">
        <v>500</v>
      </c>
      <c r="H33" s="239">
        <f t="shared" si="0"/>
        <v>500000</v>
      </c>
      <c r="I33" s="290">
        <v>500</v>
      </c>
      <c r="J33" s="239">
        <f t="shared" si="1"/>
        <v>500000</v>
      </c>
      <c r="K33" s="290">
        <v>50</v>
      </c>
      <c r="L33" s="239">
        <f t="shared" si="2"/>
        <v>50000</v>
      </c>
      <c r="M33" s="290">
        <v>600</v>
      </c>
      <c r="N33" s="239">
        <f t="shared" si="3"/>
        <v>600000</v>
      </c>
      <c r="O33" s="290">
        <v>300</v>
      </c>
      <c r="P33" s="239">
        <f t="shared" si="4"/>
        <v>300000</v>
      </c>
      <c r="Q33" s="290">
        <v>140</v>
      </c>
      <c r="R33" s="239">
        <f t="shared" si="5"/>
        <v>140000</v>
      </c>
      <c r="S33" s="290">
        <v>800</v>
      </c>
      <c r="T33" s="239">
        <f t="shared" si="6"/>
        <v>800000</v>
      </c>
      <c r="U33" s="290">
        <v>280</v>
      </c>
      <c r="V33" s="239">
        <f t="shared" si="7"/>
        <v>280000</v>
      </c>
      <c r="W33" s="290">
        <v>10</v>
      </c>
      <c r="X33" s="239">
        <f t="shared" si="8"/>
        <v>10000</v>
      </c>
      <c r="Y33" s="281">
        <v>0</v>
      </c>
      <c r="Z33" s="239">
        <f t="shared" si="9"/>
        <v>0</v>
      </c>
      <c r="AA33" s="281">
        <v>0</v>
      </c>
      <c r="AB33" s="239">
        <f t="shared" si="10"/>
        <v>0</v>
      </c>
      <c r="AC33" s="281">
        <v>0</v>
      </c>
      <c r="AD33" s="239">
        <f t="shared" si="11"/>
        <v>0</v>
      </c>
      <c r="AE33" s="276" t="s">
        <v>1596</v>
      </c>
      <c r="AF33" s="275">
        <v>3180</v>
      </c>
      <c r="AG33" s="293">
        <v>1000</v>
      </c>
      <c r="AH33" s="299">
        <v>3180000</v>
      </c>
      <c r="AI33" s="299">
        <v>318000</v>
      </c>
      <c r="AJ33" s="296">
        <v>3498000</v>
      </c>
    </row>
    <row r="34" spans="1:36" ht="38.25" x14ac:dyDescent="0.25">
      <c r="A34" s="277">
        <v>460</v>
      </c>
      <c r="B34" s="276" t="s">
        <v>1090</v>
      </c>
      <c r="C34" s="275" t="s">
        <v>1605</v>
      </c>
      <c r="D34" s="285" t="s">
        <v>1606</v>
      </c>
      <c r="E34" s="285" t="s">
        <v>1607</v>
      </c>
      <c r="F34" s="278" t="s">
        <v>1608</v>
      </c>
      <c r="G34" s="289">
        <v>500</v>
      </c>
      <c r="H34" s="239">
        <f t="shared" si="0"/>
        <v>400000</v>
      </c>
      <c r="I34" s="290">
        <v>2000</v>
      </c>
      <c r="J34" s="239">
        <f t="shared" si="1"/>
        <v>1600000</v>
      </c>
      <c r="K34" s="290">
        <v>50</v>
      </c>
      <c r="L34" s="239">
        <f t="shared" si="2"/>
        <v>40000</v>
      </c>
      <c r="M34" s="290">
        <v>600</v>
      </c>
      <c r="N34" s="239">
        <f t="shared" si="3"/>
        <v>480000</v>
      </c>
      <c r="O34" s="290">
        <v>300</v>
      </c>
      <c r="P34" s="239">
        <f t="shared" si="4"/>
        <v>240000</v>
      </c>
      <c r="Q34" s="290">
        <v>130</v>
      </c>
      <c r="R34" s="239">
        <f t="shared" si="5"/>
        <v>104000</v>
      </c>
      <c r="S34" s="290">
        <v>800</v>
      </c>
      <c r="T34" s="239">
        <f t="shared" si="6"/>
        <v>640000</v>
      </c>
      <c r="U34" s="290">
        <v>2000</v>
      </c>
      <c r="V34" s="239">
        <f t="shared" si="7"/>
        <v>1600000</v>
      </c>
      <c r="W34" s="290">
        <v>10</v>
      </c>
      <c r="X34" s="239">
        <f t="shared" si="8"/>
        <v>8000</v>
      </c>
      <c r="Y34" s="281">
        <v>0</v>
      </c>
      <c r="Z34" s="239">
        <f t="shared" si="9"/>
        <v>0</v>
      </c>
      <c r="AA34" s="281">
        <v>0</v>
      </c>
      <c r="AB34" s="239">
        <f t="shared" si="10"/>
        <v>0</v>
      </c>
      <c r="AC34" s="281">
        <v>0</v>
      </c>
      <c r="AD34" s="239">
        <f t="shared" si="11"/>
        <v>0</v>
      </c>
      <c r="AE34" s="276" t="s">
        <v>1609</v>
      </c>
      <c r="AF34" s="275">
        <v>6390</v>
      </c>
      <c r="AG34" s="293">
        <v>800</v>
      </c>
      <c r="AH34" s="299">
        <v>5112000</v>
      </c>
      <c r="AI34" s="299">
        <v>511200</v>
      </c>
      <c r="AJ34" s="296">
        <v>5623200</v>
      </c>
    </row>
    <row r="35" spans="1:36" ht="51" x14ac:dyDescent="0.25">
      <c r="A35" s="277">
        <v>461</v>
      </c>
      <c r="B35" s="276" t="s">
        <v>1090</v>
      </c>
      <c r="C35" s="275" t="s">
        <v>1610</v>
      </c>
      <c r="D35" s="285" t="s">
        <v>1611</v>
      </c>
      <c r="E35" s="285" t="s">
        <v>1612</v>
      </c>
      <c r="F35" s="278" t="s">
        <v>1579</v>
      </c>
      <c r="G35" s="289">
        <v>500</v>
      </c>
      <c r="H35" s="239">
        <f t="shared" si="0"/>
        <v>125000</v>
      </c>
      <c r="I35" s="290">
        <v>500</v>
      </c>
      <c r="J35" s="239">
        <f t="shared" si="1"/>
        <v>125000</v>
      </c>
      <c r="K35" s="290">
        <v>150</v>
      </c>
      <c r="L35" s="239">
        <f t="shared" si="2"/>
        <v>37500</v>
      </c>
      <c r="M35" s="290">
        <v>300</v>
      </c>
      <c r="N35" s="239">
        <f t="shared" si="3"/>
        <v>75000</v>
      </c>
      <c r="O35" s="290">
        <v>300</v>
      </c>
      <c r="P35" s="239">
        <f t="shared" si="4"/>
        <v>75000</v>
      </c>
      <c r="Q35" s="290">
        <v>230</v>
      </c>
      <c r="R35" s="239">
        <f t="shared" si="5"/>
        <v>57500</v>
      </c>
      <c r="S35" s="290">
        <v>800</v>
      </c>
      <c r="T35" s="239">
        <f t="shared" si="6"/>
        <v>200000</v>
      </c>
      <c r="U35" s="290">
        <v>360</v>
      </c>
      <c r="V35" s="239">
        <f t="shared" si="7"/>
        <v>90000</v>
      </c>
      <c r="W35" s="290">
        <v>10</v>
      </c>
      <c r="X35" s="239">
        <f t="shared" si="8"/>
        <v>2500</v>
      </c>
      <c r="Y35" s="281">
        <v>0</v>
      </c>
      <c r="Z35" s="239">
        <f t="shared" si="9"/>
        <v>0</v>
      </c>
      <c r="AA35" s="281">
        <v>0</v>
      </c>
      <c r="AB35" s="239">
        <f t="shared" si="10"/>
        <v>0</v>
      </c>
      <c r="AC35" s="281">
        <v>0</v>
      </c>
      <c r="AD35" s="239">
        <f t="shared" si="11"/>
        <v>0</v>
      </c>
      <c r="AE35" s="276" t="s">
        <v>1596</v>
      </c>
      <c r="AF35" s="275">
        <v>3150</v>
      </c>
      <c r="AG35" s="293">
        <v>250</v>
      </c>
      <c r="AH35" s="299">
        <v>787500</v>
      </c>
      <c r="AI35" s="299">
        <v>78750</v>
      </c>
      <c r="AJ35" s="296">
        <v>866250</v>
      </c>
    </row>
    <row r="36" spans="1:36" ht="51" x14ac:dyDescent="0.25">
      <c r="A36" s="277">
        <v>462</v>
      </c>
      <c r="B36" s="276" t="s">
        <v>1090</v>
      </c>
      <c r="C36" s="275" t="s">
        <v>1613</v>
      </c>
      <c r="D36" s="285" t="s">
        <v>1611</v>
      </c>
      <c r="E36" s="285" t="s">
        <v>1614</v>
      </c>
      <c r="F36" s="278" t="s">
        <v>1615</v>
      </c>
      <c r="G36" s="289">
        <v>500</v>
      </c>
      <c r="H36" s="239">
        <f t="shared" si="0"/>
        <v>275000</v>
      </c>
      <c r="I36" s="290">
        <v>1500</v>
      </c>
      <c r="J36" s="239">
        <f t="shared" si="1"/>
        <v>825000</v>
      </c>
      <c r="K36" s="290">
        <v>150</v>
      </c>
      <c r="L36" s="239">
        <f t="shared" si="2"/>
        <v>82500</v>
      </c>
      <c r="M36" s="290">
        <v>300</v>
      </c>
      <c r="N36" s="239">
        <f t="shared" si="3"/>
        <v>165000</v>
      </c>
      <c r="O36" s="290">
        <v>300</v>
      </c>
      <c r="P36" s="239">
        <f t="shared" si="4"/>
        <v>165000</v>
      </c>
      <c r="Q36" s="290">
        <v>240</v>
      </c>
      <c r="R36" s="239">
        <f t="shared" si="5"/>
        <v>132000</v>
      </c>
      <c r="S36" s="290">
        <v>800</v>
      </c>
      <c r="T36" s="239">
        <f t="shared" si="6"/>
        <v>440000</v>
      </c>
      <c r="U36" s="290">
        <v>360</v>
      </c>
      <c r="V36" s="239">
        <f t="shared" si="7"/>
        <v>198000</v>
      </c>
      <c r="W36" s="290">
        <v>10</v>
      </c>
      <c r="X36" s="239">
        <f t="shared" si="8"/>
        <v>5500</v>
      </c>
      <c r="Y36" s="281">
        <v>0</v>
      </c>
      <c r="Z36" s="239">
        <f t="shared" si="9"/>
        <v>0</v>
      </c>
      <c r="AA36" s="281">
        <v>0</v>
      </c>
      <c r="AB36" s="239">
        <f t="shared" si="10"/>
        <v>0</v>
      </c>
      <c r="AC36" s="281">
        <v>0</v>
      </c>
      <c r="AD36" s="239">
        <f t="shared" si="11"/>
        <v>0</v>
      </c>
      <c r="AE36" s="276" t="s">
        <v>1153</v>
      </c>
      <c r="AF36" s="275">
        <v>4160</v>
      </c>
      <c r="AG36" s="293">
        <v>550</v>
      </c>
      <c r="AH36" s="299">
        <v>2288000</v>
      </c>
      <c r="AI36" s="299">
        <v>228800</v>
      </c>
      <c r="AJ36" s="296">
        <v>2516800</v>
      </c>
    </row>
    <row r="37" spans="1:36" ht="51" x14ac:dyDescent="0.25">
      <c r="A37" s="277">
        <v>463</v>
      </c>
      <c r="B37" s="276" t="s">
        <v>1090</v>
      </c>
      <c r="C37" s="275" t="s">
        <v>1616</v>
      </c>
      <c r="D37" s="285" t="s">
        <v>1611</v>
      </c>
      <c r="E37" s="285" t="s">
        <v>1617</v>
      </c>
      <c r="F37" s="278" t="s">
        <v>1618</v>
      </c>
      <c r="G37" s="289">
        <v>500</v>
      </c>
      <c r="H37" s="239">
        <f t="shared" si="0"/>
        <v>600000</v>
      </c>
      <c r="I37" s="290">
        <v>300</v>
      </c>
      <c r="J37" s="239">
        <f t="shared" si="1"/>
        <v>360000</v>
      </c>
      <c r="K37" s="290">
        <v>150</v>
      </c>
      <c r="L37" s="239">
        <f t="shared" si="2"/>
        <v>180000</v>
      </c>
      <c r="M37" s="290">
        <v>300</v>
      </c>
      <c r="N37" s="239">
        <f t="shared" si="3"/>
        <v>360000</v>
      </c>
      <c r="O37" s="290">
        <v>300</v>
      </c>
      <c r="P37" s="239">
        <f t="shared" si="4"/>
        <v>360000</v>
      </c>
      <c r="Q37" s="290">
        <v>230</v>
      </c>
      <c r="R37" s="239">
        <f t="shared" si="5"/>
        <v>276000</v>
      </c>
      <c r="S37" s="290">
        <v>800</v>
      </c>
      <c r="T37" s="239">
        <f t="shared" si="6"/>
        <v>960000</v>
      </c>
      <c r="U37" s="290">
        <v>120</v>
      </c>
      <c r="V37" s="239">
        <f t="shared" si="7"/>
        <v>144000</v>
      </c>
      <c r="W37" s="290">
        <v>10</v>
      </c>
      <c r="X37" s="239">
        <f t="shared" si="8"/>
        <v>12000</v>
      </c>
      <c r="Y37" s="281">
        <v>0</v>
      </c>
      <c r="Z37" s="239">
        <f t="shared" si="9"/>
        <v>0</v>
      </c>
      <c r="AA37" s="281">
        <v>0</v>
      </c>
      <c r="AB37" s="239">
        <f t="shared" si="10"/>
        <v>0</v>
      </c>
      <c r="AC37" s="281">
        <v>0</v>
      </c>
      <c r="AD37" s="239">
        <f t="shared" si="11"/>
        <v>0</v>
      </c>
      <c r="AE37" s="276" t="s">
        <v>1153</v>
      </c>
      <c r="AF37" s="275">
        <v>2710</v>
      </c>
      <c r="AG37" s="293">
        <v>1200</v>
      </c>
      <c r="AH37" s="299">
        <v>3252000</v>
      </c>
      <c r="AI37" s="299">
        <v>325200</v>
      </c>
      <c r="AJ37" s="296">
        <v>3577200</v>
      </c>
    </row>
    <row r="38" spans="1:36" ht="51" x14ac:dyDescent="0.25">
      <c r="A38" s="277">
        <v>464</v>
      </c>
      <c r="B38" s="276" t="s">
        <v>1090</v>
      </c>
      <c r="C38" s="275" t="s">
        <v>1619</v>
      </c>
      <c r="D38" s="285" t="s">
        <v>1611</v>
      </c>
      <c r="E38" s="285" t="s">
        <v>1620</v>
      </c>
      <c r="F38" s="278" t="s">
        <v>1621</v>
      </c>
      <c r="G38" s="289">
        <v>500</v>
      </c>
      <c r="H38" s="239">
        <f t="shared" si="0"/>
        <v>600000</v>
      </c>
      <c r="I38" s="290">
        <v>200</v>
      </c>
      <c r="J38" s="239">
        <f t="shared" si="1"/>
        <v>240000</v>
      </c>
      <c r="K38" s="290">
        <v>150</v>
      </c>
      <c r="L38" s="239">
        <f t="shared" si="2"/>
        <v>180000</v>
      </c>
      <c r="M38" s="290">
        <v>300</v>
      </c>
      <c r="N38" s="239">
        <f t="shared" si="3"/>
        <v>360000</v>
      </c>
      <c r="O38" s="290">
        <v>300</v>
      </c>
      <c r="P38" s="239">
        <f t="shared" si="4"/>
        <v>360000</v>
      </c>
      <c r="Q38" s="290">
        <v>240</v>
      </c>
      <c r="R38" s="239">
        <f t="shared" si="5"/>
        <v>288000</v>
      </c>
      <c r="S38" s="290">
        <v>800</v>
      </c>
      <c r="T38" s="239">
        <f t="shared" si="6"/>
        <v>960000</v>
      </c>
      <c r="U38" s="290">
        <v>240</v>
      </c>
      <c r="V38" s="239">
        <f t="shared" si="7"/>
        <v>288000</v>
      </c>
      <c r="W38" s="290">
        <v>10</v>
      </c>
      <c r="X38" s="239">
        <f t="shared" si="8"/>
        <v>12000</v>
      </c>
      <c r="Y38" s="281">
        <v>0</v>
      </c>
      <c r="Z38" s="239">
        <f t="shared" si="9"/>
        <v>0</v>
      </c>
      <c r="AA38" s="281">
        <v>0</v>
      </c>
      <c r="AB38" s="239">
        <f t="shared" si="10"/>
        <v>0</v>
      </c>
      <c r="AC38" s="281">
        <v>0</v>
      </c>
      <c r="AD38" s="239">
        <f t="shared" si="11"/>
        <v>0</v>
      </c>
      <c r="AE38" s="276" t="s">
        <v>1153</v>
      </c>
      <c r="AF38" s="275">
        <v>2740</v>
      </c>
      <c r="AG38" s="293">
        <v>1200</v>
      </c>
      <c r="AH38" s="299">
        <v>3288000</v>
      </c>
      <c r="AI38" s="299">
        <v>328800</v>
      </c>
      <c r="AJ38" s="296">
        <v>3616800</v>
      </c>
    </row>
    <row r="39" spans="1:36" ht="51" x14ac:dyDescent="0.25">
      <c r="A39" s="277">
        <v>465</v>
      </c>
      <c r="B39" s="276" t="s">
        <v>1090</v>
      </c>
      <c r="C39" s="275" t="s">
        <v>1622</v>
      </c>
      <c r="D39" s="285" t="s">
        <v>1623</v>
      </c>
      <c r="E39" s="285" t="s">
        <v>1624</v>
      </c>
      <c r="F39" s="278" t="s">
        <v>1579</v>
      </c>
      <c r="G39" s="289">
        <v>1000</v>
      </c>
      <c r="H39" s="239">
        <f t="shared" si="0"/>
        <v>925000</v>
      </c>
      <c r="I39" s="290">
        <v>200</v>
      </c>
      <c r="J39" s="239">
        <f t="shared" si="1"/>
        <v>185000</v>
      </c>
      <c r="K39" s="290">
        <v>50</v>
      </c>
      <c r="L39" s="239">
        <f t="shared" si="2"/>
        <v>46250</v>
      </c>
      <c r="M39" s="290">
        <v>300</v>
      </c>
      <c r="N39" s="239">
        <f t="shared" si="3"/>
        <v>277500</v>
      </c>
      <c r="O39" s="290">
        <v>300</v>
      </c>
      <c r="P39" s="239">
        <f t="shared" si="4"/>
        <v>277500</v>
      </c>
      <c r="Q39" s="290">
        <v>240</v>
      </c>
      <c r="R39" s="239">
        <f t="shared" si="5"/>
        <v>222000</v>
      </c>
      <c r="S39" s="290">
        <v>800</v>
      </c>
      <c r="T39" s="239">
        <f t="shared" si="6"/>
        <v>740000</v>
      </c>
      <c r="U39" s="290">
        <v>120</v>
      </c>
      <c r="V39" s="239">
        <f t="shared" si="7"/>
        <v>111000</v>
      </c>
      <c r="W39" s="290">
        <v>10</v>
      </c>
      <c r="X39" s="239">
        <f t="shared" si="8"/>
        <v>9250</v>
      </c>
      <c r="Y39" s="281">
        <v>0</v>
      </c>
      <c r="Z39" s="239">
        <f t="shared" si="9"/>
        <v>0</v>
      </c>
      <c r="AA39" s="281">
        <v>0</v>
      </c>
      <c r="AB39" s="239">
        <f t="shared" si="10"/>
        <v>0</v>
      </c>
      <c r="AC39" s="281">
        <v>0</v>
      </c>
      <c r="AD39" s="239">
        <f t="shared" si="11"/>
        <v>0</v>
      </c>
      <c r="AE39" s="276" t="s">
        <v>1596</v>
      </c>
      <c r="AF39" s="275">
        <v>3020</v>
      </c>
      <c r="AG39" s="293">
        <v>925</v>
      </c>
      <c r="AH39" s="299">
        <v>2793500</v>
      </c>
      <c r="AI39" s="299">
        <v>279350</v>
      </c>
      <c r="AJ39" s="296">
        <v>3072850</v>
      </c>
    </row>
    <row r="40" spans="1:36" ht="51" x14ac:dyDescent="0.25">
      <c r="A40" s="277">
        <v>466</v>
      </c>
      <c r="B40" s="276" t="s">
        <v>1090</v>
      </c>
      <c r="C40" s="275" t="s">
        <v>1625</v>
      </c>
      <c r="D40" s="285" t="s">
        <v>1626</v>
      </c>
      <c r="E40" s="285" t="s">
        <v>1624</v>
      </c>
      <c r="F40" s="278" t="s">
        <v>1627</v>
      </c>
      <c r="G40" s="289">
        <v>500</v>
      </c>
      <c r="H40" s="239">
        <f t="shared" si="0"/>
        <v>300000</v>
      </c>
      <c r="I40" s="290">
        <v>100</v>
      </c>
      <c r="J40" s="239">
        <f t="shared" si="1"/>
        <v>60000</v>
      </c>
      <c r="K40" s="290">
        <v>50</v>
      </c>
      <c r="L40" s="239">
        <f t="shared" si="2"/>
        <v>30000</v>
      </c>
      <c r="M40" s="290">
        <v>300</v>
      </c>
      <c r="N40" s="239">
        <f t="shared" si="3"/>
        <v>180000</v>
      </c>
      <c r="O40" s="290">
        <v>300</v>
      </c>
      <c r="P40" s="239">
        <f t="shared" si="4"/>
        <v>180000</v>
      </c>
      <c r="Q40" s="290">
        <v>260</v>
      </c>
      <c r="R40" s="239">
        <f t="shared" si="5"/>
        <v>156000</v>
      </c>
      <c r="S40" s="290">
        <v>800</v>
      </c>
      <c r="T40" s="239">
        <f t="shared" si="6"/>
        <v>480000</v>
      </c>
      <c r="U40" s="290">
        <v>120</v>
      </c>
      <c r="V40" s="239">
        <f t="shared" si="7"/>
        <v>72000</v>
      </c>
      <c r="W40" s="290">
        <v>10</v>
      </c>
      <c r="X40" s="239">
        <f t="shared" si="8"/>
        <v>6000</v>
      </c>
      <c r="Y40" s="281">
        <v>0</v>
      </c>
      <c r="Z40" s="239">
        <f t="shared" si="9"/>
        <v>0</v>
      </c>
      <c r="AA40" s="281">
        <v>0</v>
      </c>
      <c r="AB40" s="239">
        <f t="shared" si="10"/>
        <v>0</v>
      </c>
      <c r="AC40" s="281">
        <v>0</v>
      </c>
      <c r="AD40" s="239">
        <f t="shared" si="11"/>
        <v>0</v>
      </c>
      <c r="AE40" s="276" t="s">
        <v>1153</v>
      </c>
      <c r="AF40" s="275">
        <v>2440</v>
      </c>
      <c r="AG40" s="293">
        <v>600</v>
      </c>
      <c r="AH40" s="299">
        <v>1464000</v>
      </c>
      <c r="AI40" s="299">
        <v>146400</v>
      </c>
      <c r="AJ40" s="296">
        <v>1610400</v>
      </c>
    </row>
    <row r="41" spans="1:36" ht="76.5" x14ac:dyDescent="0.25">
      <c r="A41" s="277">
        <v>467</v>
      </c>
      <c r="B41" s="276" t="s">
        <v>1090</v>
      </c>
      <c r="C41" s="275" t="s">
        <v>1628</v>
      </c>
      <c r="D41" s="285" t="s">
        <v>1629</v>
      </c>
      <c r="E41" s="285" t="s">
        <v>1630</v>
      </c>
      <c r="F41" s="278" t="s">
        <v>1631</v>
      </c>
      <c r="G41" s="289">
        <v>500</v>
      </c>
      <c r="H41" s="239">
        <f t="shared" si="0"/>
        <v>450000</v>
      </c>
      <c r="I41" s="290">
        <v>300</v>
      </c>
      <c r="J41" s="239">
        <f t="shared" si="1"/>
        <v>270000</v>
      </c>
      <c r="K41" s="290">
        <v>100</v>
      </c>
      <c r="L41" s="239">
        <f t="shared" si="2"/>
        <v>90000</v>
      </c>
      <c r="M41" s="290">
        <v>900</v>
      </c>
      <c r="N41" s="239">
        <f t="shared" si="3"/>
        <v>810000</v>
      </c>
      <c r="O41" s="290">
        <v>300</v>
      </c>
      <c r="P41" s="239">
        <f t="shared" si="4"/>
        <v>270000</v>
      </c>
      <c r="Q41" s="290">
        <v>300</v>
      </c>
      <c r="R41" s="239">
        <f t="shared" si="5"/>
        <v>270000</v>
      </c>
      <c r="S41" s="290">
        <v>800</v>
      </c>
      <c r="T41" s="239">
        <f t="shared" si="6"/>
        <v>720000</v>
      </c>
      <c r="U41" s="290">
        <v>600</v>
      </c>
      <c r="V41" s="239">
        <f t="shared" si="7"/>
        <v>540000</v>
      </c>
      <c r="W41" s="290">
        <v>2000</v>
      </c>
      <c r="X41" s="239">
        <f t="shared" si="8"/>
        <v>1800000</v>
      </c>
      <c r="Y41" s="281">
        <v>0</v>
      </c>
      <c r="Z41" s="239">
        <f t="shared" si="9"/>
        <v>0</v>
      </c>
      <c r="AA41" s="281">
        <v>0</v>
      </c>
      <c r="AB41" s="239">
        <f t="shared" si="10"/>
        <v>0</v>
      </c>
      <c r="AC41" s="281">
        <v>0</v>
      </c>
      <c r="AD41" s="239">
        <f t="shared" si="11"/>
        <v>0</v>
      </c>
      <c r="AE41" s="276" t="s">
        <v>1632</v>
      </c>
      <c r="AF41" s="275">
        <v>3800</v>
      </c>
      <c r="AG41" s="293">
        <v>900</v>
      </c>
      <c r="AH41" s="299">
        <v>3420000</v>
      </c>
      <c r="AI41" s="299">
        <v>342000</v>
      </c>
      <c r="AJ41" s="296">
        <v>3762000</v>
      </c>
    </row>
    <row r="42" spans="1:36" ht="38.25" x14ac:dyDescent="0.25">
      <c r="A42" s="277">
        <v>468</v>
      </c>
      <c r="B42" s="276" t="s">
        <v>1090</v>
      </c>
      <c r="C42" s="275" t="s">
        <v>1633</v>
      </c>
      <c r="D42" s="285" t="s">
        <v>1634</v>
      </c>
      <c r="E42" s="285" t="s">
        <v>1635</v>
      </c>
      <c r="F42" s="278" t="s">
        <v>1636</v>
      </c>
      <c r="G42" s="289">
        <v>1000</v>
      </c>
      <c r="H42" s="239">
        <f t="shared" si="0"/>
        <v>800000</v>
      </c>
      <c r="I42" s="290">
        <v>100</v>
      </c>
      <c r="J42" s="239">
        <f t="shared" si="1"/>
        <v>80000</v>
      </c>
      <c r="K42" s="290">
        <v>150</v>
      </c>
      <c r="L42" s="239">
        <f t="shared" si="2"/>
        <v>120000</v>
      </c>
      <c r="M42" s="290">
        <v>300</v>
      </c>
      <c r="N42" s="239">
        <f t="shared" si="3"/>
        <v>240000</v>
      </c>
      <c r="O42" s="290">
        <v>300</v>
      </c>
      <c r="P42" s="239">
        <f t="shared" si="4"/>
        <v>240000</v>
      </c>
      <c r="Q42" s="290">
        <v>240</v>
      </c>
      <c r="R42" s="239">
        <f t="shared" si="5"/>
        <v>192000</v>
      </c>
      <c r="S42" s="290">
        <v>800</v>
      </c>
      <c r="T42" s="239">
        <f t="shared" si="6"/>
        <v>640000</v>
      </c>
      <c r="U42" s="290">
        <v>120</v>
      </c>
      <c r="V42" s="239">
        <f t="shared" si="7"/>
        <v>96000</v>
      </c>
      <c r="W42" s="290">
        <v>40</v>
      </c>
      <c r="X42" s="239">
        <f t="shared" si="8"/>
        <v>32000</v>
      </c>
      <c r="Y42" s="281">
        <v>0</v>
      </c>
      <c r="Z42" s="239">
        <f t="shared" si="9"/>
        <v>0</v>
      </c>
      <c r="AA42" s="281">
        <v>0</v>
      </c>
      <c r="AB42" s="239">
        <f t="shared" si="10"/>
        <v>0</v>
      </c>
      <c r="AC42" s="281">
        <v>0</v>
      </c>
      <c r="AD42" s="239">
        <f t="shared" si="11"/>
        <v>0</v>
      </c>
      <c r="AE42" s="276" t="s">
        <v>1153</v>
      </c>
      <c r="AF42" s="275">
        <v>3050</v>
      </c>
      <c r="AG42" s="293">
        <v>800</v>
      </c>
      <c r="AH42" s="299">
        <v>2440000</v>
      </c>
      <c r="AI42" s="299">
        <v>244000</v>
      </c>
      <c r="AJ42" s="296">
        <v>2684000</v>
      </c>
    </row>
    <row r="43" spans="1:36" ht="38.25" x14ac:dyDescent="0.25">
      <c r="A43" s="277">
        <v>469</v>
      </c>
      <c r="B43" s="276" t="s">
        <v>1090</v>
      </c>
      <c r="C43" s="275" t="s">
        <v>1637</v>
      </c>
      <c r="D43" s="285" t="s">
        <v>1638</v>
      </c>
      <c r="E43" s="285" t="s">
        <v>1635</v>
      </c>
      <c r="F43" s="278" t="s">
        <v>1639</v>
      </c>
      <c r="G43" s="289">
        <v>1000</v>
      </c>
      <c r="H43" s="239">
        <f t="shared" si="0"/>
        <v>500000</v>
      </c>
      <c r="I43" s="290">
        <v>100</v>
      </c>
      <c r="J43" s="239">
        <f t="shared" si="1"/>
        <v>50000</v>
      </c>
      <c r="K43" s="290">
        <v>100</v>
      </c>
      <c r="L43" s="239">
        <f t="shared" si="2"/>
        <v>50000</v>
      </c>
      <c r="M43" s="290">
        <v>300</v>
      </c>
      <c r="N43" s="239">
        <f t="shared" si="3"/>
        <v>150000</v>
      </c>
      <c r="O43" s="290">
        <v>300</v>
      </c>
      <c r="P43" s="239">
        <f t="shared" si="4"/>
        <v>150000</v>
      </c>
      <c r="Q43" s="290">
        <v>240</v>
      </c>
      <c r="R43" s="239">
        <f t="shared" si="5"/>
        <v>120000</v>
      </c>
      <c r="S43" s="290">
        <v>800</v>
      </c>
      <c r="T43" s="239">
        <f t="shared" si="6"/>
        <v>400000</v>
      </c>
      <c r="U43" s="290">
        <v>400</v>
      </c>
      <c r="V43" s="239">
        <f t="shared" si="7"/>
        <v>200000</v>
      </c>
      <c r="W43" s="290">
        <v>40</v>
      </c>
      <c r="X43" s="239">
        <f t="shared" si="8"/>
        <v>20000</v>
      </c>
      <c r="Y43" s="281">
        <v>0</v>
      </c>
      <c r="Z43" s="239">
        <f t="shared" si="9"/>
        <v>0</v>
      </c>
      <c r="AA43" s="281">
        <v>0</v>
      </c>
      <c r="AB43" s="239">
        <f t="shared" si="10"/>
        <v>0</v>
      </c>
      <c r="AC43" s="281">
        <v>0</v>
      </c>
      <c r="AD43" s="239">
        <f t="shared" si="11"/>
        <v>0</v>
      </c>
      <c r="AE43" s="276" t="s">
        <v>1153</v>
      </c>
      <c r="AF43" s="275">
        <v>3280</v>
      </c>
      <c r="AG43" s="293">
        <v>500</v>
      </c>
      <c r="AH43" s="299">
        <v>1640000</v>
      </c>
      <c r="AI43" s="299">
        <v>164000</v>
      </c>
      <c r="AJ43" s="296">
        <v>1804000</v>
      </c>
    </row>
    <row r="44" spans="1:36" ht="63.75" x14ac:dyDescent="0.25">
      <c r="A44" s="277">
        <v>470</v>
      </c>
      <c r="B44" s="276" t="s">
        <v>1090</v>
      </c>
      <c r="C44" s="275" t="s">
        <v>1640</v>
      </c>
      <c r="D44" s="285" t="s">
        <v>1641</v>
      </c>
      <c r="E44" s="285" t="s">
        <v>1642</v>
      </c>
      <c r="F44" s="280" t="s">
        <v>1643</v>
      </c>
      <c r="G44" s="289">
        <v>1000</v>
      </c>
      <c r="H44" s="239">
        <f t="shared" si="0"/>
        <v>3000000</v>
      </c>
      <c r="I44" s="290">
        <v>200</v>
      </c>
      <c r="J44" s="239">
        <f t="shared" si="1"/>
        <v>600000</v>
      </c>
      <c r="K44" s="290">
        <v>50</v>
      </c>
      <c r="L44" s="239">
        <f t="shared" si="2"/>
        <v>150000</v>
      </c>
      <c r="M44" s="290">
        <v>300</v>
      </c>
      <c r="N44" s="239">
        <f t="shared" si="3"/>
        <v>900000</v>
      </c>
      <c r="O44" s="290">
        <v>300</v>
      </c>
      <c r="P44" s="239">
        <f t="shared" si="4"/>
        <v>900000</v>
      </c>
      <c r="Q44" s="290">
        <v>240</v>
      </c>
      <c r="R44" s="239">
        <f t="shared" si="5"/>
        <v>720000</v>
      </c>
      <c r="S44" s="290">
        <v>800</v>
      </c>
      <c r="T44" s="239">
        <f t="shared" si="6"/>
        <v>2400000</v>
      </c>
      <c r="U44" s="290">
        <v>240</v>
      </c>
      <c r="V44" s="239">
        <f t="shared" si="7"/>
        <v>720000</v>
      </c>
      <c r="W44" s="290">
        <v>40</v>
      </c>
      <c r="X44" s="239">
        <f t="shared" si="8"/>
        <v>120000</v>
      </c>
      <c r="Y44" s="281">
        <v>0</v>
      </c>
      <c r="Z44" s="239">
        <f t="shared" si="9"/>
        <v>0</v>
      </c>
      <c r="AA44" s="281">
        <v>0</v>
      </c>
      <c r="AB44" s="239">
        <f t="shared" si="10"/>
        <v>0</v>
      </c>
      <c r="AC44" s="281">
        <v>0</v>
      </c>
      <c r="AD44" s="239">
        <f t="shared" si="11"/>
        <v>0</v>
      </c>
      <c r="AE44" s="276" t="s">
        <v>1153</v>
      </c>
      <c r="AF44" s="275">
        <v>3170</v>
      </c>
      <c r="AG44" s="293">
        <v>3000</v>
      </c>
      <c r="AH44" s="299">
        <v>9510000</v>
      </c>
      <c r="AI44" s="299">
        <v>951000</v>
      </c>
      <c r="AJ44" s="296">
        <v>10461000</v>
      </c>
    </row>
    <row r="45" spans="1:36" ht="38.25" x14ac:dyDescent="0.25">
      <c r="A45" s="277">
        <v>471</v>
      </c>
      <c r="B45" s="276" t="s">
        <v>1090</v>
      </c>
      <c r="C45" s="275" t="s">
        <v>1644</v>
      </c>
      <c r="D45" s="285" t="s">
        <v>1645</v>
      </c>
      <c r="E45" s="285" t="s">
        <v>1646</v>
      </c>
      <c r="F45" s="278" t="s">
        <v>1647</v>
      </c>
      <c r="G45" s="290">
        <v>300</v>
      </c>
      <c r="H45" s="239">
        <f t="shared" si="0"/>
        <v>600000</v>
      </c>
      <c r="I45" s="290">
        <v>150</v>
      </c>
      <c r="J45" s="239">
        <f t="shared" si="1"/>
        <v>300000</v>
      </c>
      <c r="K45" s="290">
        <v>70</v>
      </c>
      <c r="L45" s="239">
        <f t="shared" si="2"/>
        <v>140000</v>
      </c>
      <c r="M45" s="290">
        <v>300</v>
      </c>
      <c r="N45" s="239">
        <f t="shared" si="3"/>
        <v>600000</v>
      </c>
      <c r="O45" s="290">
        <v>300</v>
      </c>
      <c r="P45" s="239">
        <f t="shared" si="4"/>
        <v>600000</v>
      </c>
      <c r="Q45" s="290">
        <v>230</v>
      </c>
      <c r="R45" s="239">
        <f t="shared" si="5"/>
        <v>460000</v>
      </c>
      <c r="S45" s="290">
        <v>800</v>
      </c>
      <c r="T45" s="239">
        <f t="shared" si="6"/>
        <v>1600000</v>
      </c>
      <c r="U45" s="290">
        <v>160</v>
      </c>
      <c r="V45" s="239">
        <f t="shared" si="7"/>
        <v>320000</v>
      </c>
      <c r="W45" s="290">
        <v>40</v>
      </c>
      <c r="X45" s="239">
        <f t="shared" si="8"/>
        <v>80000</v>
      </c>
      <c r="Y45" s="281">
        <v>0</v>
      </c>
      <c r="Z45" s="239">
        <f t="shared" si="9"/>
        <v>0</v>
      </c>
      <c r="AA45" s="281">
        <v>0</v>
      </c>
      <c r="AB45" s="239">
        <f t="shared" si="10"/>
        <v>0</v>
      </c>
      <c r="AC45" s="281">
        <v>0</v>
      </c>
      <c r="AD45" s="239">
        <f t="shared" si="11"/>
        <v>0</v>
      </c>
      <c r="AE45" s="275" t="s">
        <v>1153</v>
      </c>
      <c r="AF45" s="275">
        <v>2350</v>
      </c>
      <c r="AG45" s="295">
        <v>2000</v>
      </c>
      <c r="AH45" s="299">
        <v>4700000</v>
      </c>
      <c r="AI45" s="299">
        <v>470000</v>
      </c>
      <c r="AJ45" s="296">
        <v>5170000</v>
      </c>
    </row>
    <row r="46" spans="1:36" ht="38.25" x14ac:dyDescent="0.25">
      <c r="A46" s="277">
        <v>472</v>
      </c>
      <c r="B46" s="276" t="s">
        <v>1090</v>
      </c>
      <c r="C46" s="275" t="s">
        <v>1648</v>
      </c>
      <c r="D46" s="285" t="s">
        <v>1649</v>
      </c>
      <c r="E46" s="285" t="s">
        <v>1650</v>
      </c>
      <c r="F46" s="278" t="s">
        <v>1651</v>
      </c>
      <c r="G46" s="290">
        <v>500</v>
      </c>
      <c r="H46" s="239">
        <f t="shared" si="0"/>
        <v>750000</v>
      </c>
      <c r="I46" s="290">
        <v>80</v>
      </c>
      <c r="J46" s="239">
        <f t="shared" si="1"/>
        <v>120000</v>
      </c>
      <c r="K46" s="290">
        <v>200</v>
      </c>
      <c r="L46" s="239">
        <f t="shared" si="2"/>
        <v>300000</v>
      </c>
      <c r="M46" s="290">
        <v>300</v>
      </c>
      <c r="N46" s="239">
        <f t="shared" si="3"/>
        <v>450000</v>
      </c>
      <c r="O46" s="290">
        <v>300</v>
      </c>
      <c r="P46" s="239">
        <f t="shared" si="4"/>
        <v>450000</v>
      </c>
      <c r="Q46" s="290">
        <v>150</v>
      </c>
      <c r="R46" s="239">
        <f t="shared" si="5"/>
        <v>225000</v>
      </c>
      <c r="S46" s="290">
        <v>100</v>
      </c>
      <c r="T46" s="239">
        <f t="shared" si="6"/>
        <v>150000</v>
      </c>
      <c r="U46" s="290">
        <v>280</v>
      </c>
      <c r="V46" s="239">
        <f t="shared" si="7"/>
        <v>420000</v>
      </c>
      <c r="W46" s="290"/>
      <c r="X46" s="239">
        <f t="shared" si="8"/>
        <v>0</v>
      </c>
      <c r="Y46" s="281">
        <v>0</v>
      </c>
      <c r="Z46" s="239">
        <f t="shared" si="9"/>
        <v>0</v>
      </c>
      <c r="AA46" s="281">
        <v>0</v>
      </c>
      <c r="AB46" s="239">
        <f t="shared" si="10"/>
        <v>0</v>
      </c>
      <c r="AC46" s="281">
        <v>0</v>
      </c>
      <c r="AD46" s="239">
        <f t="shared" si="11"/>
        <v>0</v>
      </c>
      <c r="AE46" s="275" t="s">
        <v>1153</v>
      </c>
      <c r="AF46" s="275">
        <v>1910</v>
      </c>
      <c r="AG46" s="295">
        <v>1500</v>
      </c>
      <c r="AH46" s="299">
        <v>2865000</v>
      </c>
      <c r="AI46" s="299">
        <v>286500</v>
      </c>
      <c r="AJ46" s="296">
        <v>3151500</v>
      </c>
    </row>
    <row r="47" spans="1:36" ht="38.25" x14ac:dyDescent="0.25">
      <c r="A47" s="277">
        <v>473</v>
      </c>
      <c r="B47" s="276" t="s">
        <v>1090</v>
      </c>
      <c r="C47" s="275" t="s">
        <v>1652</v>
      </c>
      <c r="D47" s="285" t="s">
        <v>1649</v>
      </c>
      <c r="E47" s="285" t="s">
        <v>1653</v>
      </c>
      <c r="F47" s="278" t="s">
        <v>1651</v>
      </c>
      <c r="G47" s="290">
        <v>500</v>
      </c>
      <c r="H47" s="239">
        <f t="shared" si="0"/>
        <v>750000</v>
      </c>
      <c r="I47" s="290">
        <v>80</v>
      </c>
      <c r="J47" s="239">
        <f t="shared" si="1"/>
        <v>120000</v>
      </c>
      <c r="K47" s="290">
        <v>200</v>
      </c>
      <c r="L47" s="239">
        <f t="shared" si="2"/>
        <v>300000</v>
      </c>
      <c r="M47" s="290">
        <v>300</v>
      </c>
      <c r="N47" s="239">
        <f t="shared" si="3"/>
        <v>450000</v>
      </c>
      <c r="O47" s="290">
        <v>300</v>
      </c>
      <c r="P47" s="239">
        <f t="shared" si="4"/>
        <v>450000</v>
      </c>
      <c r="Q47" s="290">
        <v>170</v>
      </c>
      <c r="R47" s="239">
        <f t="shared" si="5"/>
        <v>255000</v>
      </c>
      <c r="S47" s="290">
        <v>100</v>
      </c>
      <c r="T47" s="239">
        <f t="shared" si="6"/>
        <v>150000</v>
      </c>
      <c r="U47" s="290">
        <v>280</v>
      </c>
      <c r="V47" s="239">
        <f t="shared" si="7"/>
        <v>420000</v>
      </c>
      <c r="W47" s="290">
        <v>400</v>
      </c>
      <c r="X47" s="239">
        <f t="shared" si="8"/>
        <v>600000</v>
      </c>
      <c r="Y47" s="281">
        <v>0</v>
      </c>
      <c r="Z47" s="239">
        <f t="shared" si="9"/>
        <v>0</v>
      </c>
      <c r="AA47" s="281">
        <v>0</v>
      </c>
      <c r="AB47" s="239">
        <f t="shared" si="10"/>
        <v>0</v>
      </c>
      <c r="AC47" s="281">
        <v>0</v>
      </c>
      <c r="AD47" s="239">
        <f t="shared" si="11"/>
        <v>0</v>
      </c>
      <c r="AE47" s="275" t="s">
        <v>1153</v>
      </c>
      <c r="AF47" s="275">
        <v>2330</v>
      </c>
      <c r="AG47" s="295">
        <v>1500</v>
      </c>
      <c r="AH47" s="299">
        <v>3495000</v>
      </c>
      <c r="AI47" s="299">
        <v>349500</v>
      </c>
      <c r="AJ47" s="296">
        <v>3844500</v>
      </c>
    </row>
    <row r="48" spans="1:36" ht="25.5" x14ac:dyDescent="0.25">
      <c r="A48" s="277">
        <v>474</v>
      </c>
      <c r="B48" s="276" t="s">
        <v>1090</v>
      </c>
      <c r="C48" s="275" t="s">
        <v>1654</v>
      </c>
      <c r="D48" s="285" t="s">
        <v>1655</v>
      </c>
      <c r="E48" s="285" t="s">
        <v>1656</v>
      </c>
      <c r="F48" s="278" t="s">
        <v>1651</v>
      </c>
      <c r="G48" s="290">
        <v>500</v>
      </c>
      <c r="H48" s="239">
        <f t="shared" si="0"/>
        <v>750000</v>
      </c>
      <c r="I48" s="290">
        <v>80</v>
      </c>
      <c r="J48" s="239">
        <f t="shared" si="1"/>
        <v>120000</v>
      </c>
      <c r="K48" s="290">
        <v>200</v>
      </c>
      <c r="L48" s="239">
        <f t="shared" si="2"/>
        <v>300000</v>
      </c>
      <c r="M48" s="290">
        <v>300</v>
      </c>
      <c r="N48" s="239">
        <f t="shared" si="3"/>
        <v>450000</v>
      </c>
      <c r="O48" s="290">
        <v>300</v>
      </c>
      <c r="P48" s="239">
        <f t="shared" si="4"/>
        <v>450000</v>
      </c>
      <c r="Q48" s="290">
        <v>150</v>
      </c>
      <c r="R48" s="239">
        <f t="shared" si="5"/>
        <v>225000</v>
      </c>
      <c r="S48" s="290">
        <v>100</v>
      </c>
      <c r="T48" s="239">
        <f t="shared" si="6"/>
        <v>150000</v>
      </c>
      <c r="U48" s="290">
        <v>280</v>
      </c>
      <c r="V48" s="239">
        <f t="shared" si="7"/>
        <v>420000</v>
      </c>
      <c r="W48" s="290">
        <v>400</v>
      </c>
      <c r="X48" s="239">
        <f t="shared" si="8"/>
        <v>600000</v>
      </c>
      <c r="Y48" s="281">
        <v>0</v>
      </c>
      <c r="Z48" s="239">
        <f t="shared" si="9"/>
        <v>0</v>
      </c>
      <c r="AA48" s="281">
        <v>0</v>
      </c>
      <c r="AB48" s="239">
        <f t="shared" si="10"/>
        <v>0</v>
      </c>
      <c r="AC48" s="281">
        <v>0</v>
      </c>
      <c r="AD48" s="239">
        <f t="shared" si="11"/>
        <v>0</v>
      </c>
      <c r="AE48" s="275" t="s">
        <v>1153</v>
      </c>
      <c r="AF48" s="275">
        <v>1910</v>
      </c>
      <c r="AG48" s="295">
        <v>1500</v>
      </c>
      <c r="AH48" s="299">
        <v>2865000</v>
      </c>
      <c r="AI48" s="299">
        <v>286500</v>
      </c>
      <c r="AJ48" s="296">
        <v>3151500</v>
      </c>
    </row>
    <row r="49" spans="1:36" ht="38.25" x14ac:dyDescent="0.25">
      <c r="A49" s="277">
        <v>475</v>
      </c>
      <c r="B49" s="276" t="s">
        <v>1090</v>
      </c>
      <c r="C49" s="275" t="s">
        <v>1657</v>
      </c>
      <c r="D49" s="285" t="s">
        <v>1658</v>
      </c>
      <c r="E49" s="285" t="s">
        <v>1650</v>
      </c>
      <c r="F49" s="278" t="s">
        <v>1651</v>
      </c>
      <c r="G49" s="290">
        <v>200</v>
      </c>
      <c r="H49" s="239">
        <f t="shared" si="0"/>
        <v>300000</v>
      </c>
      <c r="I49" s="290">
        <v>80</v>
      </c>
      <c r="J49" s="239">
        <f t="shared" si="1"/>
        <v>120000</v>
      </c>
      <c r="K49" s="290">
        <v>200</v>
      </c>
      <c r="L49" s="239">
        <f t="shared" si="2"/>
        <v>300000</v>
      </c>
      <c r="M49" s="290">
        <v>300</v>
      </c>
      <c r="N49" s="239">
        <f t="shared" si="3"/>
        <v>450000</v>
      </c>
      <c r="O49" s="290">
        <v>300</v>
      </c>
      <c r="P49" s="239">
        <f t="shared" si="4"/>
        <v>450000</v>
      </c>
      <c r="Q49" s="290">
        <v>150</v>
      </c>
      <c r="R49" s="239">
        <f t="shared" si="5"/>
        <v>225000</v>
      </c>
      <c r="S49" s="290">
        <v>100</v>
      </c>
      <c r="T49" s="239">
        <f t="shared" si="6"/>
        <v>150000</v>
      </c>
      <c r="U49" s="290">
        <v>180</v>
      </c>
      <c r="V49" s="239">
        <f t="shared" si="7"/>
        <v>270000</v>
      </c>
      <c r="W49" s="290">
        <v>200</v>
      </c>
      <c r="X49" s="239">
        <f t="shared" si="8"/>
        <v>300000</v>
      </c>
      <c r="Y49" s="281">
        <v>0</v>
      </c>
      <c r="Z49" s="239">
        <f t="shared" si="9"/>
        <v>0</v>
      </c>
      <c r="AA49" s="281">
        <v>0</v>
      </c>
      <c r="AB49" s="239">
        <f t="shared" si="10"/>
        <v>0</v>
      </c>
      <c r="AC49" s="281">
        <v>0</v>
      </c>
      <c r="AD49" s="239">
        <f t="shared" si="11"/>
        <v>0</v>
      </c>
      <c r="AE49" s="275" t="s">
        <v>1153</v>
      </c>
      <c r="AF49" s="275">
        <v>1710</v>
      </c>
      <c r="AG49" s="295">
        <v>1500</v>
      </c>
      <c r="AH49" s="299">
        <v>2565000</v>
      </c>
      <c r="AI49" s="299">
        <v>256500</v>
      </c>
      <c r="AJ49" s="296">
        <v>2821500</v>
      </c>
    </row>
    <row r="50" spans="1:36" ht="63.75" x14ac:dyDescent="0.25">
      <c r="A50" s="277">
        <v>476</v>
      </c>
      <c r="B50" s="276" t="s">
        <v>1090</v>
      </c>
      <c r="C50" s="275" t="s">
        <v>1659</v>
      </c>
      <c r="D50" s="285" t="s">
        <v>1660</v>
      </c>
      <c r="E50" s="285" t="s">
        <v>1661</v>
      </c>
      <c r="F50" s="278" t="s">
        <v>1662</v>
      </c>
      <c r="G50" s="290">
        <v>5000</v>
      </c>
      <c r="H50" s="239">
        <f t="shared" si="0"/>
        <v>4000000</v>
      </c>
      <c r="I50" s="290">
        <v>50</v>
      </c>
      <c r="J50" s="239">
        <f t="shared" si="1"/>
        <v>40000</v>
      </c>
      <c r="K50" s="290">
        <v>250</v>
      </c>
      <c r="L50" s="239">
        <f t="shared" si="2"/>
        <v>200000</v>
      </c>
      <c r="M50" s="290">
        <v>150</v>
      </c>
      <c r="N50" s="239">
        <f t="shared" si="3"/>
        <v>120000</v>
      </c>
      <c r="O50" s="290">
        <v>300</v>
      </c>
      <c r="P50" s="239">
        <f t="shared" si="4"/>
        <v>240000</v>
      </c>
      <c r="Q50" s="290">
        <v>130</v>
      </c>
      <c r="R50" s="239">
        <f t="shared" si="5"/>
        <v>104000</v>
      </c>
      <c r="S50" s="290">
        <v>100</v>
      </c>
      <c r="T50" s="239">
        <f t="shared" si="6"/>
        <v>80000</v>
      </c>
      <c r="U50" s="290">
        <v>240</v>
      </c>
      <c r="V50" s="239">
        <f t="shared" si="7"/>
        <v>192000</v>
      </c>
      <c r="W50" s="290">
        <v>40</v>
      </c>
      <c r="X50" s="239">
        <f t="shared" si="8"/>
        <v>32000</v>
      </c>
      <c r="Y50" s="281">
        <v>0</v>
      </c>
      <c r="Z50" s="239">
        <f t="shared" si="9"/>
        <v>0</v>
      </c>
      <c r="AA50" s="281">
        <v>0</v>
      </c>
      <c r="AB50" s="239">
        <f t="shared" si="10"/>
        <v>0</v>
      </c>
      <c r="AC50" s="281">
        <v>0</v>
      </c>
      <c r="AD50" s="239">
        <f t="shared" si="11"/>
        <v>0</v>
      </c>
      <c r="AE50" s="275" t="s">
        <v>1596</v>
      </c>
      <c r="AF50" s="275">
        <v>6260</v>
      </c>
      <c r="AG50" s="295">
        <v>800</v>
      </c>
      <c r="AH50" s="299">
        <v>5008000</v>
      </c>
      <c r="AI50" s="299">
        <v>500800</v>
      </c>
      <c r="AJ50" s="296">
        <v>5508800</v>
      </c>
    </row>
    <row r="51" spans="1:36" ht="38.25" x14ac:dyDescent="0.25">
      <c r="A51" s="277">
        <v>477</v>
      </c>
      <c r="B51" s="276" t="s">
        <v>1090</v>
      </c>
      <c r="C51" s="275" t="s">
        <v>1663</v>
      </c>
      <c r="D51" s="285" t="s">
        <v>1664</v>
      </c>
      <c r="E51" s="285" t="s">
        <v>1665</v>
      </c>
      <c r="F51" s="278" t="s">
        <v>1558</v>
      </c>
      <c r="G51" s="290">
        <v>200</v>
      </c>
      <c r="H51" s="239">
        <f t="shared" si="0"/>
        <v>300000</v>
      </c>
      <c r="I51" s="290">
        <v>150</v>
      </c>
      <c r="J51" s="239">
        <f t="shared" si="1"/>
        <v>225000</v>
      </c>
      <c r="K51" s="290">
        <v>500</v>
      </c>
      <c r="L51" s="239">
        <f t="shared" si="2"/>
        <v>750000</v>
      </c>
      <c r="M51" s="290">
        <v>900</v>
      </c>
      <c r="N51" s="239">
        <f t="shared" si="3"/>
        <v>1350000</v>
      </c>
      <c r="O51" s="290">
        <v>300</v>
      </c>
      <c r="P51" s="239">
        <f t="shared" si="4"/>
        <v>450000</v>
      </c>
      <c r="Q51" s="290">
        <v>230</v>
      </c>
      <c r="R51" s="239">
        <f t="shared" si="5"/>
        <v>345000</v>
      </c>
      <c r="S51" s="290">
        <v>800</v>
      </c>
      <c r="T51" s="239">
        <f t="shared" si="6"/>
        <v>1200000</v>
      </c>
      <c r="U51" s="290">
        <v>600</v>
      </c>
      <c r="V51" s="239">
        <f t="shared" si="7"/>
        <v>900000</v>
      </c>
      <c r="W51" s="290">
        <v>2000</v>
      </c>
      <c r="X51" s="239">
        <f t="shared" si="8"/>
        <v>3000000</v>
      </c>
      <c r="Y51" s="281">
        <v>0</v>
      </c>
      <c r="Z51" s="239">
        <f t="shared" si="9"/>
        <v>0</v>
      </c>
      <c r="AA51" s="281">
        <v>0</v>
      </c>
      <c r="AB51" s="239">
        <f t="shared" si="10"/>
        <v>0</v>
      </c>
      <c r="AC51" s="281">
        <v>0</v>
      </c>
      <c r="AD51" s="239">
        <f t="shared" si="11"/>
        <v>0</v>
      </c>
      <c r="AE51" s="275" t="s">
        <v>1558</v>
      </c>
      <c r="AF51" s="275">
        <v>3680</v>
      </c>
      <c r="AG51" s="295">
        <v>1500</v>
      </c>
      <c r="AH51" s="299">
        <v>5520000</v>
      </c>
      <c r="AI51" s="299">
        <v>552000</v>
      </c>
      <c r="AJ51" s="296">
        <v>6072000</v>
      </c>
    </row>
    <row r="52" spans="1:36" ht="38.25" x14ac:dyDescent="0.25">
      <c r="A52" s="277">
        <v>478</v>
      </c>
      <c r="B52" s="276" t="s">
        <v>1090</v>
      </c>
      <c r="C52" s="275" t="s">
        <v>1666</v>
      </c>
      <c r="D52" s="285" t="s">
        <v>1667</v>
      </c>
      <c r="E52" s="285" t="s">
        <v>1668</v>
      </c>
      <c r="F52" s="278" t="s">
        <v>1669</v>
      </c>
      <c r="G52" s="290">
        <v>500</v>
      </c>
      <c r="H52" s="239">
        <f t="shared" si="0"/>
        <v>850000</v>
      </c>
      <c r="I52" s="290">
        <v>80</v>
      </c>
      <c r="J52" s="239">
        <f t="shared" si="1"/>
        <v>136000</v>
      </c>
      <c r="K52" s="290">
        <v>400</v>
      </c>
      <c r="L52" s="239">
        <f t="shared" si="2"/>
        <v>680000</v>
      </c>
      <c r="M52" s="290">
        <v>300</v>
      </c>
      <c r="N52" s="239">
        <f t="shared" si="3"/>
        <v>510000</v>
      </c>
      <c r="O52" s="290">
        <v>300</v>
      </c>
      <c r="P52" s="239">
        <f t="shared" si="4"/>
        <v>510000</v>
      </c>
      <c r="Q52" s="290">
        <v>220</v>
      </c>
      <c r="R52" s="239">
        <f t="shared" si="5"/>
        <v>374000</v>
      </c>
      <c r="S52" s="290">
        <v>800</v>
      </c>
      <c r="T52" s="239">
        <f t="shared" si="6"/>
        <v>1360000</v>
      </c>
      <c r="U52" s="290">
        <v>420</v>
      </c>
      <c r="V52" s="239">
        <f t="shared" si="7"/>
        <v>714000</v>
      </c>
      <c r="W52" s="290">
        <v>50</v>
      </c>
      <c r="X52" s="239">
        <f t="shared" si="8"/>
        <v>85000</v>
      </c>
      <c r="Y52" s="281">
        <v>0</v>
      </c>
      <c r="Z52" s="239">
        <f t="shared" si="9"/>
        <v>0</v>
      </c>
      <c r="AA52" s="281">
        <v>0</v>
      </c>
      <c r="AB52" s="239">
        <f t="shared" si="10"/>
        <v>0</v>
      </c>
      <c r="AC52" s="281">
        <v>0</v>
      </c>
      <c r="AD52" s="239">
        <f t="shared" si="11"/>
        <v>0</v>
      </c>
      <c r="AE52" s="275" t="s">
        <v>1596</v>
      </c>
      <c r="AF52" s="275">
        <v>3070</v>
      </c>
      <c r="AG52" s="295">
        <v>1700</v>
      </c>
      <c r="AH52" s="299">
        <v>5219000</v>
      </c>
      <c r="AI52" s="299">
        <v>521900</v>
      </c>
      <c r="AJ52" s="296">
        <v>5740900</v>
      </c>
    </row>
    <row r="53" spans="1:36" ht="51" x14ac:dyDescent="0.25">
      <c r="A53" s="277">
        <v>479</v>
      </c>
      <c r="B53" s="276" t="s">
        <v>1090</v>
      </c>
      <c r="C53" s="275" t="s">
        <v>1670</v>
      </c>
      <c r="D53" s="285" t="s">
        <v>1671</v>
      </c>
      <c r="E53" s="285" t="s">
        <v>1672</v>
      </c>
      <c r="F53" s="278" t="s">
        <v>1673</v>
      </c>
      <c r="G53" s="290">
        <v>300</v>
      </c>
      <c r="H53" s="239">
        <f t="shared" si="0"/>
        <v>450000</v>
      </c>
      <c r="I53" s="290">
        <v>300</v>
      </c>
      <c r="J53" s="239">
        <f t="shared" si="1"/>
        <v>450000</v>
      </c>
      <c r="K53" s="290">
        <v>400</v>
      </c>
      <c r="L53" s="239">
        <f t="shared" si="2"/>
        <v>600000</v>
      </c>
      <c r="M53" s="290">
        <v>300</v>
      </c>
      <c r="N53" s="239">
        <f t="shared" si="3"/>
        <v>450000</v>
      </c>
      <c r="O53" s="290">
        <v>300</v>
      </c>
      <c r="P53" s="239">
        <f t="shared" si="4"/>
        <v>450000</v>
      </c>
      <c r="Q53" s="290">
        <v>260</v>
      </c>
      <c r="R53" s="239">
        <f t="shared" si="5"/>
        <v>390000</v>
      </c>
      <c r="S53" s="290">
        <v>800</v>
      </c>
      <c r="T53" s="239">
        <f t="shared" si="6"/>
        <v>1200000</v>
      </c>
      <c r="U53" s="290">
        <v>400</v>
      </c>
      <c r="V53" s="239">
        <f t="shared" si="7"/>
        <v>600000</v>
      </c>
      <c r="W53" s="290">
        <v>200</v>
      </c>
      <c r="X53" s="239">
        <f t="shared" si="8"/>
        <v>300000</v>
      </c>
      <c r="Y53" s="281">
        <v>0</v>
      </c>
      <c r="Z53" s="239">
        <f t="shared" si="9"/>
        <v>0</v>
      </c>
      <c r="AA53" s="281">
        <v>0</v>
      </c>
      <c r="AB53" s="239">
        <f t="shared" si="10"/>
        <v>0</v>
      </c>
      <c r="AC53" s="281">
        <v>0</v>
      </c>
      <c r="AD53" s="239">
        <f t="shared" si="11"/>
        <v>0</v>
      </c>
      <c r="AE53" s="275" t="s">
        <v>1530</v>
      </c>
      <c r="AF53" s="275">
        <v>3260</v>
      </c>
      <c r="AG53" s="295">
        <v>1500</v>
      </c>
      <c r="AH53" s="299">
        <v>4890000</v>
      </c>
      <c r="AI53" s="299">
        <v>489000</v>
      </c>
      <c r="AJ53" s="296">
        <v>5379000</v>
      </c>
    </row>
    <row r="54" spans="1:36" ht="114.75" x14ac:dyDescent="0.25">
      <c r="A54" s="277">
        <v>480</v>
      </c>
      <c r="B54" s="276" t="s">
        <v>1090</v>
      </c>
      <c r="C54" s="275" t="s">
        <v>1674</v>
      </c>
      <c r="D54" s="285" t="s">
        <v>1675</v>
      </c>
      <c r="E54" s="285" t="s">
        <v>1676</v>
      </c>
      <c r="F54" s="278" t="s">
        <v>1677</v>
      </c>
      <c r="G54" s="290">
        <v>300</v>
      </c>
      <c r="H54" s="239">
        <f t="shared" si="0"/>
        <v>600000</v>
      </c>
      <c r="I54" s="290">
        <v>100</v>
      </c>
      <c r="J54" s="239">
        <f t="shared" si="1"/>
        <v>200000</v>
      </c>
      <c r="K54" s="290">
        <v>50</v>
      </c>
      <c r="L54" s="239">
        <f t="shared" si="2"/>
        <v>100000</v>
      </c>
      <c r="M54" s="290">
        <v>300</v>
      </c>
      <c r="N54" s="239">
        <f t="shared" si="3"/>
        <v>600000</v>
      </c>
      <c r="O54" s="290">
        <v>300</v>
      </c>
      <c r="P54" s="239">
        <f t="shared" si="4"/>
        <v>600000</v>
      </c>
      <c r="Q54" s="290">
        <v>40</v>
      </c>
      <c r="R54" s="239">
        <f t="shared" si="5"/>
        <v>80000</v>
      </c>
      <c r="S54" s="290">
        <v>800</v>
      </c>
      <c r="T54" s="239">
        <f t="shared" si="6"/>
        <v>1600000</v>
      </c>
      <c r="U54" s="290">
        <v>400</v>
      </c>
      <c r="V54" s="239">
        <f t="shared" si="7"/>
        <v>800000</v>
      </c>
      <c r="W54" s="290">
        <v>50</v>
      </c>
      <c r="X54" s="239">
        <f t="shared" si="8"/>
        <v>100000</v>
      </c>
      <c r="Y54" s="281">
        <v>0</v>
      </c>
      <c r="Z54" s="239">
        <f t="shared" si="9"/>
        <v>0</v>
      </c>
      <c r="AA54" s="281">
        <v>0</v>
      </c>
      <c r="AB54" s="239">
        <f t="shared" si="10"/>
        <v>0</v>
      </c>
      <c r="AC54" s="281">
        <v>0</v>
      </c>
      <c r="AD54" s="239">
        <f t="shared" si="11"/>
        <v>0</v>
      </c>
      <c r="AE54" s="275" t="s">
        <v>1530</v>
      </c>
      <c r="AF54" s="275">
        <v>2340</v>
      </c>
      <c r="AG54" s="295">
        <v>2000</v>
      </c>
      <c r="AH54" s="299">
        <v>4680000</v>
      </c>
      <c r="AI54" s="299">
        <v>468000</v>
      </c>
      <c r="AJ54" s="296">
        <v>5148000</v>
      </c>
    </row>
    <row r="55" spans="1:36" ht="89.25" x14ac:dyDescent="0.25">
      <c r="A55" s="277">
        <v>481</v>
      </c>
      <c r="B55" s="276" t="s">
        <v>1090</v>
      </c>
      <c r="C55" s="275" t="s">
        <v>1678</v>
      </c>
      <c r="D55" s="285" t="s">
        <v>1679</v>
      </c>
      <c r="E55" s="285" t="s">
        <v>1680</v>
      </c>
      <c r="F55" s="278" t="s">
        <v>914</v>
      </c>
      <c r="G55" s="290">
        <v>300</v>
      </c>
      <c r="H55" s="239">
        <f t="shared" si="0"/>
        <v>750000</v>
      </c>
      <c r="I55" s="290">
        <v>600</v>
      </c>
      <c r="J55" s="239">
        <f t="shared" si="1"/>
        <v>1500000</v>
      </c>
      <c r="K55" s="290">
        <v>350</v>
      </c>
      <c r="L55" s="239">
        <f t="shared" si="2"/>
        <v>875000</v>
      </c>
      <c r="M55" s="290">
        <v>300</v>
      </c>
      <c r="N55" s="239">
        <f t="shared" si="3"/>
        <v>750000</v>
      </c>
      <c r="O55" s="290">
        <v>300</v>
      </c>
      <c r="P55" s="239">
        <f t="shared" si="4"/>
        <v>750000</v>
      </c>
      <c r="Q55" s="290">
        <v>150</v>
      </c>
      <c r="R55" s="239">
        <f t="shared" si="5"/>
        <v>375000</v>
      </c>
      <c r="S55" s="290">
        <v>800</v>
      </c>
      <c r="T55" s="239">
        <f t="shared" si="6"/>
        <v>2000000</v>
      </c>
      <c r="U55" s="290">
        <v>250</v>
      </c>
      <c r="V55" s="239">
        <f t="shared" si="7"/>
        <v>625000</v>
      </c>
      <c r="W55" s="290">
        <v>200</v>
      </c>
      <c r="X55" s="239">
        <f t="shared" si="8"/>
        <v>500000</v>
      </c>
      <c r="Y55" s="281">
        <v>0</v>
      </c>
      <c r="Z55" s="239">
        <f t="shared" si="9"/>
        <v>0</v>
      </c>
      <c r="AA55" s="281">
        <v>0</v>
      </c>
      <c r="AB55" s="239">
        <f t="shared" si="10"/>
        <v>0</v>
      </c>
      <c r="AC55" s="281">
        <v>0</v>
      </c>
      <c r="AD55" s="239">
        <f t="shared" si="11"/>
        <v>0</v>
      </c>
      <c r="AE55" s="275" t="s">
        <v>914</v>
      </c>
      <c r="AF55" s="275">
        <v>3250</v>
      </c>
      <c r="AG55" s="295">
        <v>2500</v>
      </c>
      <c r="AH55" s="299">
        <v>8125000</v>
      </c>
      <c r="AI55" s="299">
        <v>812500</v>
      </c>
      <c r="AJ55" s="296">
        <v>8937500</v>
      </c>
    </row>
    <row r="56" spans="1:36" ht="76.5" x14ac:dyDescent="0.25">
      <c r="A56" s="277">
        <v>482</v>
      </c>
      <c r="B56" s="276" t="s">
        <v>1090</v>
      </c>
      <c r="C56" s="275" t="s">
        <v>1681</v>
      </c>
      <c r="D56" s="285" t="s">
        <v>1682</v>
      </c>
      <c r="E56" s="285" t="s">
        <v>1683</v>
      </c>
      <c r="F56" s="278"/>
      <c r="G56" s="290">
        <v>200</v>
      </c>
      <c r="H56" s="239">
        <f t="shared" si="0"/>
        <v>260000</v>
      </c>
      <c r="I56" s="290">
        <v>400</v>
      </c>
      <c r="J56" s="239">
        <f t="shared" si="1"/>
        <v>520000</v>
      </c>
      <c r="K56" s="290">
        <v>400</v>
      </c>
      <c r="L56" s="239">
        <f t="shared" si="2"/>
        <v>520000</v>
      </c>
      <c r="M56" s="290">
        <v>3000</v>
      </c>
      <c r="N56" s="239">
        <f t="shared" si="3"/>
        <v>3900000</v>
      </c>
      <c r="O56" s="290">
        <v>300</v>
      </c>
      <c r="P56" s="239">
        <f t="shared" si="4"/>
        <v>390000</v>
      </c>
      <c r="Q56" s="290">
        <v>200</v>
      </c>
      <c r="R56" s="239">
        <f t="shared" si="5"/>
        <v>260000</v>
      </c>
      <c r="S56" s="290">
        <v>800</v>
      </c>
      <c r="T56" s="239">
        <f t="shared" si="6"/>
        <v>1040000</v>
      </c>
      <c r="U56" s="290">
        <v>300</v>
      </c>
      <c r="V56" s="239">
        <f t="shared" si="7"/>
        <v>390000</v>
      </c>
      <c r="W56" s="290">
        <v>100</v>
      </c>
      <c r="X56" s="239">
        <f t="shared" si="8"/>
        <v>130000</v>
      </c>
      <c r="Y56" s="281">
        <v>0</v>
      </c>
      <c r="Z56" s="239">
        <f t="shared" si="9"/>
        <v>0</v>
      </c>
      <c r="AA56" s="281">
        <v>0</v>
      </c>
      <c r="AB56" s="239">
        <f t="shared" si="10"/>
        <v>0</v>
      </c>
      <c r="AC56" s="281">
        <v>0</v>
      </c>
      <c r="AD56" s="239">
        <f t="shared" si="11"/>
        <v>0</v>
      </c>
      <c r="AE56" s="275" t="s">
        <v>914</v>
      </c>
      <c r="AF56" s="275">
        <v>5700</v>
      </c>
      <c r="AG56" s="295">
        <v>1300</v>
      </c>
      <c r="AH56" s="299">
        <v>7410000</v>
      </c>
      <c r="AI56" s="299">
        <v>741000</v>
      </c>
      <c r="AJ56" s="296">
        <v>8151000</v>
      </c>
    </row>
    <row r="57" spans="1:36" ht="63.75" x14ac:dyDescent="0.25">
      <c r="A57" s="277">
        <v>483</v>
      </c>
      <c r="B57" s="276" t="s">
        <v>1090</v>
      </c>
      <c r="C57" s="275" t="s">
        <v>1684</v>
      </c>
      <c r="D57" s="285" t="s">
        <v>1685</v>
      </c>
      <c r="E57" s="285" t="s">
        <v>1686</v>
      </c>
      <c r="F57" s="278"/>
      <c r="G57" s="290">
        <v>200</v>
      </c>
      <c r="H57" s="239">
        <f t="shared" si="0"/>
        <v>300000</v>
      </c>
      <c r="I57" s="290">
        <v>700</v>
      </c>
      <c r="J57" s="239">
        <f t="shared" si="1"/>
        <v>1050000</v>
      </c>
      <c r="K57" s="290">
        <v>400</v>
      </c>
      <c r="L57" s="239">
        <f t="shared" si="2"/>
        <v>600000</v>
      </c>
      <c r="M57" s="290">
        <v>3000</v>
      </c>
      <c r="N57" s="239">
        <f t="shared" si="3"/>
        <v>4500000</v>
      </c>
      <c r="O57" s="290">
        <v>300</v>
      </c>
      <c r="P57" s="239">
        <f t="shared" si="4"/>
        <v>450000</v>
      </c>
      <c r="Q57" s="290">
        <v>140</v>
      </c>
      <c r="R57" s="239">
        <f t="shared" si="5"/>
        <v>210000</v>
      </c>
      <c r="S57" s="290">
        <v>800</v>
      </c>
      <c r="T57" s="239">
        <f t="shared" si="6"/>
        <v>1200000</v>
      </c>
      <c r="U57" s="290">
        <v>420</v>
      </c>
      <c r="V57" s="239">
        <f t="shared" si="7"/>
        <v>630000</v>
      </c>
      <c r="W57" s="290">
        <v>100</v>
      </c>
      <c r="X57" s="239">
        <f t="shared" si="8"/>
        <v>150000</v>
      </c>
      <c r="Y57" s="281">
        <v>0</v>
      </c>
      <c r="Z57" s="239">
        <f t="shared" si="9"/>
        <v>0</v>
      </c>
      <c r="AA57" s="281">
        <v>0</v>
      </c>
      <c r="AB57" s="239">
        <f t="shared" si="10"/>
        <v>0</v>
      </c>
      <c r="AC57" s="281">
        <v>0</v>
      </c>
      <c r="AD57" s="239">
        <f t="shared" si="11"/>
        <v>0</v>
      </c>
      <c r="AE57" s="275" t="s">
        <v>914</v>
      </c>
      <c r="AF57" s="275">
        <v>6060</v>
      </c>
      <c r="AG57" s="295">
        <v>1500</v>
      </c>
      <c r="AH57" s="299">
        <v>9090000</v>
      </c>
      <c r="AI57" s="299">
        <v>909000</v>
      </c>
      <c r="AJ57" s="296">
        <v>9999000</v>
      </c>
    </row>
    <row r="58" spans="1:36" ht="89.25" x14ac:dyDescent="0.25">
      <c r="A58" s="277">
        <v>484</v>
      </c>
      <c r="B58" s="276" t="s">
        <v>1090</v>
      </c>
      <c r="C58" s="275" t="s">
        <v>1687</v>
      </c>
      <c r="D58" s="285" t="s">
        <v>1688</v>
      </c>
      <c r="E58" s="285" t="s">
        <v>1689</v>
      </c>
      <c r="F58" s="278"/>
      <c r="G58" s="290">
        <v>5000</v>
      </c>
      <c r="H58" s="239">
        <f t="shared" si="0"/>
        <v>1500000</v>
      </c>
      <c r="I58" s="290">
        <v>1500</v>
      </c>
      <c r="J58" s="239">
        <f t="shared" si="1"/>
        <v>450000</v>
      </c>
      <c r="K58" s="290">
        <v>700</v>
      </c>
      <c r="L58" s="239">
        <f t="shared" si="2"/>
        <v>210000</v>
      </c>
      <c r="M58" s="290">
        <v>2000</v>
      </c>
      <c r="N58" s="239">
        <f t="shared" si="3"/>
        <v>600000</v>
      </c>
      <c r="O58" s="290">
        <v>300</v>
      </c>
      <c r="P58" s="239">
        <f t="shared" si="4"/>
        <v>90000</v>
      </c>
      <c r="Q58" s="290">
        <v>300</v>
      </c>
      <c r="R58" s="239">
        <f t="shared" si="5"/>
        <v>90000</v>
      </c>
      <c r="S58" s="290">
        <v>800</v>
      </c>
      <c r="T58" s="239">
        <f t="shared" si="6"/>
        <v>240000</v>
      </c>
      <c r="U58" s="290">
        <v>1200</v>
      </c>
      <c r="V58" s="239">
        <f t="shared" si="7"/>
        <v>360000</v>
      </c>
      <c r="W58" s="290">
        <v>100</v>
      </c>
      <c r="X58" s="239">
        <f t="shared" si="8"/>
        <v>30000</v>
      </c>
      <c r="Y58" s="281">
        <v>0</v>
      </c>
      <c r="Z58" s="239">
        <f t="shared" si="9"/>
        <v>0</v>
      </c>
      <c r="AA58" s="281">
        <v>0</v>
      </c>
      <c r="AB58" s="239">
        <f t="shared" si="10"/>
        <v>0</v>
      </c>
      <c r="AC58" s="281">
        <v>0</v>
      </c>
      <c r="AD58" s="239">
        <f t="shared" si="11"/>
        <v>0</v>
      </c>
      <c r="AE58" s="275" t="s">
        <v>914</v>
      </c>
      <c r="AF58" s="275">
        <v>11900</v>
      </c>
      <c r="AG58" s="295">
        <v>300</v>
      </c>
      <c r="AH58" s="299">
        <v>3570000</v>
      </c>
      <c r="AI58" s="299">
        <v>357000</v>
      </c>
      <c r="AJ58" s="296">
        <v>3927000</v>
      </c>
    </row>
    <row r="59" spans="1:36" ht="51" x14ac:dyDescent="0.25">
      <c r="A59" s="277">
        <v>485</v>
      </c>
      <c r="B59" s="276" t="s">
        <v>1090</v>
      </c>
      <c r="C59" s="275" t="s">
        <v>1690</v>
      </c>
      <c r="D59" s="285" t="s">
        <v>1691</v>
      </c>
      <c r="E59" s="285" t="s">
        <v>1692</v>
      </c>
      <c r="F59" s="278" t="s">
        <v>1693</v>
      </c>
      <c r="G59" s="290">
        <v>1000</v>
      </c>
      <c r="H59" s="239">
        <f t="shared" si="0"/>
        <v>4000000</v>
      </c>
      <c r="I59" s="290">
        <v>500</v>
      </c>
      <c r="J59" s="239">
        <f t="shared" si="1"/>
        <v>2000000</v>
      </c>
      <c r="K59" s="290">
        <v>150</v>
      </c>
      <c r="L59" s="239">
        <f t="shared" si="2"/>
        <v>600000</v>
      </c>
      <c r="M59" s="290">
        <v>600</v>
      </c>
      <c r="N59" s="239">
        <f t="shared" si="3"/>
        <v>2400000</v>
      </c>
      <c r="O59" s="290">
        <v>300</v>
      </c>
      <c r="P59" s="239">
        <f t="shared" si="4"/>
        <v>1200000</v>
      </c>
      <c r="Q59" s="290">
        <v>250</v>
      </c>
      <c r="R59" s="239">
        <f t="shared" si="5"/>
        <v>1000000</v>
      </c>
      <c r="S59" s="290">
        <v>800</v>
      </c>
      <c r="T59" s="239">
        <f t="shared" si="6"/>
        <v>3200000</v>
      </c>
      <c r="U59" s="290">
        <v>600</v>
      </c>
      <c r="V59" s="239">
        <f t="shared" si="7"/>
        <v>2400000</v>
      </c>
      <c r="W59" s="290">
        <v>100</v>
      </c>
      <c r="X59" s="239">
        <f t="shared" si="8"/>
        <v>400000</v>
      </c>
      <c r="Y59" s="281">
        <v>0</v>
      </c>
      <c r="Z59" s="239">
        <f t="shared" si="9"/>
        <v>0</v>
      </c>
      <c r="AA59" s="281">
        <v>0</v>
      </c>
      <c r="AB59" s="239">
        <f t="shared" si="10"/>
        <v>0</v>
      </c>
      <c r="AC59" s="281">
        <v>0</v>
      </c>
      <c r="AD59" s="239">
        <f t="shared" si="11"/>
        <v>0</v>
      </c>
      <c r="AE59" s="275" t="s">
        <v>1530</v>
      </c>
      <c r="AF59" s="275">
        <v>4300</v>
      </c>
      <c r="AG59" s="295">
        <v>4000</v>
      </c>
      <c r="AH59" s="299">
        <v>17200000</v>
      </c>
      <c r="AI59" s="299">
        <v>1720000</v>
      </c>
      <c r="AJ59" s="296">
        <v>18920000</v>
      </c>
    </row>
    <row r="60" spans="1:36" ht="76.5" x14ac:dyDescent="0.25">
      <c r="A60" s="277">
        <v>486</v>
      </c>
      <c r="B60" s="276" t="s">
        <v>1090</v>
      </c>
      <c r="C60" s="275" t="s">
        <v>1694</v>
      </c>
      <c r="D60" s="285" t="s">
        <v>1695</v>
      </c>
      <c r="E60" s="285" t="s">
        <v>1696</v>
      </c>
      <c r="F60" s="278" t="s">
        <v>1697</v>
      </c>
      <c r="G60" s="290">
        <v>200</v>
      </c>
      <c r="H60" s="239">
        <f t="shared" si="0"/>
        <v>440000</v>
      </c>
      <c r="I60" s="290">
        <v>150</v>
      </c>
      <c r="J60" s="239">
        <f t="shared" si="1"/>
        <v>330000</v>
      </c>
      <c r="K60" s="290">
        <v>50</v>
      </c>
      <c r="L60" s="239">
        <f t="shared" si="2"/>
        <v>110000</v>
      </c>
      <c r="M60" s="290">
        <v>200</v>
      </c>
      <c r="N60" s="239">
        <f t="shared" si="3"/>
        <v>440000</v>
      </c>
      <c r="O60" s="290">
        <v>1500</v>
      </c>
      <c r="P60" s="239">
        <f t="shared" si="4"/>
        <v>3300000</v>
      </c>
      <c r="Q60" s="290">
        <v>200</v>
      </c>
      <c r="R60" s="239">
        <f t="shared" si="5"/>
        <v>440000</v>
      </c>
      <c r="S60" s="290">
        <v>50</v>
      </c>
      <c r="T60" s="239">
        <f t="shared" si="6"/>
        <v>110000</v>
      </c>
      <c r="U60" s="290">
        <v>150</v>
      </c>
      <c r="V60" s="239">
        <f t="shared" si="7"/>
        <v>330000</v>
      </c>
      <c r="W60" s="290">
        <v>200</v>
      </c>
      <c r="X60" s="239">
        <f t="shared" si="8"/>
        <v>440000</v>
      </c>
      <c r="Y60" s="281">
        <v>0</v>
      </c>
      <c r="Z60" s="239">
        <f t="shared" si="9"/>
        <v>0</v>
      </c>
      <c r="AA60" s="281">
        <v>0</v>
      </c>
      <c r="AB60" s="239">
        <f t="shared" si="10"/>
        <v>0</v>
      </c>
      <c r="AC60" s="281">
        <v>0</v>
      </c>
      <c r="AD60" s="239">
        <f t="shared" si="11"/>
        <v>0</v>
      </c>
      <c r="AE60" s="275" t="s">
        <v>1698</v>
      </c>
      <c r="AF60" s="275">
        <v>2700</v>
      </c>
      <c r="AG60" s="295">
        <v>2200</v>
      </c>
      <c r="AH60" s="299">
        <v>5940000</v>
      </c>
      <c r="AI60" s="299">
        <v>594000</v>
      </c>
      <c r="AJ60" s="296">
        <v>6534000</v>
      </c>
    </row>
    <row r="61" spans="1:36" ht="77.25" thickBot="1" x14ac:dyDescent="0.3">
      <c r="A61" s="282">
        <v>487</v>
      </c>
      <c r="B61" s="283" t="s">
        <v>1090</v>
      </c>
      <c r="C61" s="297" t="s">
        <v>1699</v>
      </c>
      <c r="D61" s="286" t="s">
        <v>1695</v>
      </c>
      <c r="E61" s="286" t="s">
        <v>1700</v>
      </c>
      <c r="F61" s="284" t="s">
        <v>1701</v>
      </c>
      <c r="G61" s="291">
        <v>200</v>
      </c>
      <c r="H61" s="239">
        <f t="shared" si="0"/>
        <v>570000</v>
      </c>
      <c r="I61" s="291">
        <v>150</v>
      </c>
      <c r="J61" s="239">
        <f t="shared" si="1"/>
        <v>427500</v>
      </c>
      <c r="K61" s="291">
        <v>50</v>
      </c>
      <c r="L61" s="239">
        <f t="shared" si="2"/>
        <v>142500</v>
      </c>
      <c r="M61" s="291">
        <v>200</v>
      </c>
      <c r="N61" s="239">
        <f t="shared" si="3"/>
        <v>570000</v>
      </c>
      <c r="O61" s="291">
        <v>1500</v>
      </c>
      <c r="P61" s="239">
        <f t="shared" si="4"/>
        <v>4275000</v>
      </c>
      <c r="Q61" s="291">
        <v>200</v>
      </c>
      <c r="R61" s="239">
        <f t="shared" si="5"/>
        <v>570000</v>
      </c>
      <c r="S61" s="291">
        <v>100</v>
      </c>
      <c r="T61" s="239">
        <f t="shared" si="6"/>
        <v>285000</v>
      </c>
      <c r="U61" s="291">
        <v>150</v>
      </c>
      <c r="V61" s="239">
        <f t="shared" si="7"/>
        <v>427500</v>
      </c>
      <c r="W61" s="291">
        <v>200</v>
      </c>
      <c r="X61" s="239">
        <f t="shared" si="8"/>
        <v>570000</v>
      </c>
      <c r="Y61" s="302">
        <v>0</v>
      </c>
      <c r="Z61" s="239">
        <f t="shared" si="9"/>
        <v>0</v>
      </c>
      <c r="AA61" s="302">
        <v>0</v>
      </c>
      <c r="AB61" s="239">
        <f t="shared" si="10"/>
        <v>0</v>
      </c>
      <c r="AC61" s="302">
        <v>0</v>
      </c>
      <c r="AD61" s="239">
        <f t="shared" si="11"/>
        <v>0</v>
      </c>
      <c r="AE61" s="297" t="s">
        <v>1698</v>
      </c>
      <c r="AF61" s="297">
        <v>2750</v>
      </c>
      <c r="AG61" s="298">
        <v>2850</v>
      </c>
      <c r="AH61" s="300">
        <v>7837500</v>
      </c>
      <c r="AI61" s="300">
        <v>783750</v>
      </c>
      <c r="AJ61" s="301">
        <v>8621250</v>
      </c>
    </row>
    <row r="62" spans="1:36" ht="39" thickBot="1" x14ac:dyDescent="0.3">
      <c r="A62" s="274"/>
      <c r="B62" s="274"/>
      <c r="C62" s="274"/>
      <c r="D62" s="274"/>
      <c r="E62" s="287"/>
      <c r="F62" s="274"/>
      <c r="G62" s="274">
        <f>SUM(G12:G61)</f>
        <v>74400</v>
      </c>
      <c r="H62" s="274">
        <f t="shared" ref="H62:AD62" si="12">SUM(H12:H61)</f>
        <v>114245000</v>
      </c>
      <c r="I62" s="274">
        <f t="shared" si="12"/>
        <v>21650</v>
      </c>
      <c r="J62" s="274">
        <f t="shared" si="12"/>
        <v>26283500</v>
      </c>
      <c r="K62" s="274">
        <f t="shared" si="12"/>
        <v>11670</v>
      </c>
      <c r="L62" s="274">
        <f t="shared" si="12"/>
        <v>17658750</v>
      </c>
      <c r="M62" s="274">
        <f t="shared" si="12"/>
        <v>25650</v>
      </c>
      <c r="N62" s="274">
        <f t="shared" si="12"/>
        <v>34722500</v>
      </c>
      <c r="O62" s="274">
        <f t="shared" si="12"/>
        <v>17400</v>
      </c>
      <c r="P62" s="274">
        <f t="shared" si="12"/>
        <v>28177500</v>
      </c>
      <c r="Q62" s="274">
        <f t="shared" si="12"/>
        <v>17660</v>
      </c>
      <c r="R62" s="274">
        <f t="shared" si="12"/>
        <v>26968000</v>
      </c>
      <c r="S62" s="274">
        <f t="shared" si="12"/>
        <v>35250</v>
      </c>
      <c r="T62" s="274">
        <f t="shared" si="12"/>
        <v>50715000</v>
      </c>
      <c r="U62" s="274">
        <f t="shared" si="12"/>
        <v>24410</v>
      </c>
      <c r="V62" s="274">
        <f t="shared" si="12"/>
        <v>34369500</v>
      </c>
      <c r="W62" s="274">
        <f t="shared" si="12"/>
        <v>16860</v>
      </c>
      <c r="X62" s="274">
        <f t="shared" ref="X62:AC62" si="13">SUM(X12:X61)</f>
        <v>28940250</v>
      </c>
      <c r="Y62" s="274">
        <f t="shared" si="13"/>
        <v>0</v>
      </c>
      <c r="Z62" s="274">
        <f t="shared" si="13"/>
        <v>0</v>
      </c>
      <c r="AA62" s="274">
        <f t="shared" si="13"/>
        <v>0</v>
      </c>
      <c r="AB62" s="274">
        <f t="shared" si="13"/>
        <v>0</v>
      </c>
      <c r="AC62" s="274">
        <f t="shared" si="13"/>
        <v>0</v>
      </c>
      <c r="AD62" s="274">
        <f t="shared" si="12"/>
        <v>0</v>
      </c>
      <c r="AE62" s="306" t="s">
        <v>1702</v>
      </c>
      <c r="AF62" s="307">
        <v>233510</v>
      </c>
      <c r="AG62" s="308" t="s">
        <v>1703</v>
      </c>
      <c r="AH62" s="309">
        <v>346920000</v>
      </c>
      <c r="AI62" s="306"/>
      <c r="AJ62" s="309">
        <v>381612000</v>
      </c>
    </row>
  </sheetData>
  <mergeCells count="2">
    <mergeCell ref="A9:AJ9"/>
    <mergeCell ref="A10:AJ10"/>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Fogli di lavoro</vt:lpstr>
      </vt:variant>
      <vt:variant>
        <vt:i4>11</vt:i4>
      </vt:variant>
    </vt:vector>
  </HeadingPairs>
  <TitlesOfParts>
    <vt:vector size="11" baseType="lpstr">
      <vt:lpstr>SG 1</vt:lpstr>
      <vt:lpstr>SG 2</vt:lpstr>
      <vt:lpstr>SG 3</vt:lpstr>
      <vt:lpstr>SG 4</vt:lpstr>
      <vt:lpstr>SG 5</vt:lpstr>
      <vt:lpstr>SG 6</vt:lpstr>
      <vt:lpstr>SG 7</vt:lpstr>
      <vt:lpstr>SG 8</vt:lpstr>
      <vt:lpstr>SG 9</vt:lpstr>
      <vt:lpstr>TOTALI</vt:lpstr>
      <vt:lpstr>ERRATO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Alessandro Nestola</dc:creator>
  <cp:lastModifiedBy>Alessandro Nestola</cp:lastModifiedBy>
  <cp:lastPrinted>2023-04-20T10:05:11Z</cp:lastPrinted>
  <dcterms:created xsi:type="dcterms:W3CDTF">2023-04-19T09:15:00Z</dcterms:created>
  <dcterms:modified xsi:type="dcterms:W3CDTF">2023-04-20T10:11:54Z</dcterms:modified>
</cp:coreProperties>
</file>